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1"/>
  </bookViews>
  <sheets>
    <sheet name="Sheet1" sheetId="1" state="hidden" r:id="rId1"/>
    <sheet name="Sheet2" sheetId="2" r:id="rId2"/>
    <sheet name="WIP" sheetId="3" state="hidden" r:id="rId3"/>
    <sheet name="COMPLETED" sheetId="4" state="hidden" r:id="rId4"/>
    <sheet name="EARNINGS" sheetId="5" state="hidden" r:id="rId5"/>
    <sheet name="BACKLOG" sheetId="6" state="hidden" r:id="rId6"/>
    <sheet name="OVERUNDERBILLINGS" sheetId="7" state="hidden" r:id="rId7"/>
  </sheets>
  <definedNames>
    <definedName name="_xlnm.Print_Area" localSheetId="3">'COMPLETED'!$A$1:$F$36</definedName>
    <definedName name="_xlnm.Print_Area" localSheetId="6">'OVERUNDERBILLINGS'!$A$1:$D$24</definedName>
  </definedNames>
  <calcPr fullCalcOnLoad="1"/>
</workbook>
</file>

<file path=xl/sharedStrings.xml><?xml version="1.0" encoding="utf-8"?>
<sst xmlns="http://schemas.openxmlformats.org/spreadsheetml/2006/main" count="226" uniqueCount="79">
  <si>
    <t>Contract</t>
  </si>
  <si>
    <t>#</t>
  </si>
  <si>
    <t>Description</t>
  </si>
  <si>
    <t>WIP=1</t>
  </si>
  <si>
    <t>Com=2</t>
  </si>
  <si>
    <t>Revenue</t>
  </si>
  <si>
    <t>Total</t>
  </si>
  <si>
    <t xml:space="preserve">Total </t>
  </si>
  <si>
    <t>Direct</t>
  </si>
  <si>
    <t>Costs</t>
  </si>
  <si>
    <t>Gross</t>
  </si>
  <si>
    <t>Profit</t>
  </si>
  <si>
    <t>(LOSS)</t>
  </si>
  <si>
    <t>Percent</t>
  </si>
  <si>
    <t>Complete</t>
  </si>
  <si>
    <t>Billings</t>
  </si>
  <si>
    <t>To Date</t>
  </si>
  <si>
    <t>Under</t>
  </si>
  <si>
    <t>(Over)</t>
  </si>
  <si>
    <t>Earned</t>
  </si>
  <si>
    <t>Prior</t>
  </si>
  <si>
    <t>Period</t>
  </si>
  <si>
    <t>Current</t>
  </si>
  <si>
    <t>Percentage</t>
  </si>
  <si>
    <t>Labor</t>
  </si>
  <si>
    <t>Materials</t>
  </si>
  <si>
    <t>Subs</t>
  </si>
  <si>
    <t>Equipment</t>
  </si>
  <si>
    <t>Other</t>
  </si>
  <si>
    <t>Applied</t>
  </si>
  <si>
    <t>Equip</t>
  </si>
  <si>
    <t>Estimated</t>
  </si>
  <si>
    <t>Costs to</t>
  </si>
  <si>
    <t>Profits</t>
  </si>
  <si>
    <t>Over</t>
  </si>
  <si>
    <t>Year</t>
  </si>
  <si>
    <t>WIP</t>
  </si>
  <si>
    <t>Managements Current Estimate of:</t>
  </si>
  <si>
    <t>GROSS PROFIT (LOSS)</t>
  </si>
  <si>
    <t>CURRENT COSTS</t>
  </si>
  <si>
    <t>Prior Year Amounts</t>
  </si>
  <si>
    <t>Current Year Amounts</t>
  </si>
  <si>
    <t>Costs in excess of billings</t>
  </si>
  <si>
    <t>Billings in excess of costs</t>
  </si>
  <si>
    <t>Construction Contracts in Progress</t>
  </si>
  <si>
    <t>Recognized in prior period</t>
  </si>
  <si>
    <t>Billings in excess of cost</t>
  </si>
  <si>
    <t>Construction Contracts Completed</t>
  </si>
  <si>
    <t>Earnings From Construction Contracts</t>
  </si>
  <si>
    <t>10.   CONTRACT BACKLOG</t>
  </si>
  <si>
    <t>The following schedule is a reconciliation of contract backlog representing signed contracts as</t>
  </si>
  <si>
    <t>Gross Profit</t>
  </si>
  <si>
    <t>New contracts and adjustments during the year</t>
  </si>
  <si>
    <t>Earned during the year</t>
  </si>
  <si>
    <t>4. COSTS AND ESTIMATED EARNINGS ON CONSTRUCTION CONTRACTS IN PROGRESS</t>
  </si>
  <si>
    <t>Costs and estimated earnings on construction contracts in progress contrast related billings</t>
  </si>
  <si>
    <t>follows:</t>
  </si>
  <si>
    <t>Included in the accompanying balance sheet under the following captions:</t>
  </si>
  <si>
    <t xml:space="preserve">        Direct contract costs to date</t>
  </si>
  <si>
    <t xml:space="preserve">        Gross profit to date</t>
  </si>
  <si>
    <t xml:space="preserve">                 Earned contract revenue</t>
  </si>
  <si>
    <t xml:space="preserve">         Contract billings to date</t>
  </si>
  <si>
    <t xml:space="preserve">                 Net over under billings</t>
  </si>
  <si>
    <t xml:space="preserve">          Costs and estimated earnings in excess of billings</t>
  </si>
  <si>
    <t xml:space="preserve">          Billings in exess of costs and estimated earnings</t>
  </si>
  <si>
    <t xml:space="preserve">                  Net over under billings</t>
  </si>
  <si>
    <t>Direct Costs</t>
  </si>
  <si>
    <t>Costs &amp;</t>
  </si>
  <si>
    <t>In Excess</t>
  </si>
  <si>
    <t>Per GL</t>
  </si>
  <si>
    <t>Difference:</t>
  </si>
  <si>
    <t>of December 31, 2006</t>
  </si>
  <si>
    <t>Balance, January 1, 2006</t>
  </si>
  <si>
    <t>Balance, December 31, 2006</t>
  </si>
  <si>
    <t>BLUE - Input current year information</t>
  </si>
  <si>
    <t>RED - Input prior year information</t>
  </si>
  <si>
    <t>BLACK - FORMULAS   PLEASE DO NOT CHANGE</t>
  </si>
  <si>
    <t xml:space="preserve">Contract </t>
  </si>
  <si>
    <t>COMPLETED SAMPLE WORK-IN-PROGRESS SCHEDULE - EXCEL SPREADSHEET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</si>
</sst>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_);_(@_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Courier New"/>
      <family val="3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Calibri"/>
      <family val="2"/>
    </font>
    <font>
      <b/>
      <sz val="16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5" fontId="1" fillId="0" borderId="0" xfId="0" applyNumberFormat="1" applyFont="1" applyFill="1" applyAlignment="1">
      <alignment/>
    </xf>
    <xf numFmtId="15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33" borderId="15" xfId="0" applyNumberFormat="1" applyFill="1" applyBorder="1" applyAlignment="1">
      <alignment/>
    </xf>
    <xf numFmtId="15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3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0" xfId="0" applyFont="1" applyFill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3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10" fontId="21" fillId="33" borderId="15" xfId="0" applyNumberFormat="1" applyFont="1" applyFill="1" applyBorder="1" applyAlignment="1">
      <alignment/>
    </xf>
    <xf numFmtId="165" fontId="21" fillId="0" borderId="10" xfId="0" applyNumberFormat="1" applyFont="1" applyBorder="1" applyAlignment="1">
      <alignment/>
    </xf>
    <xf numFmtId="167" fontId="21" fillId="0" borderId="10" xfId="42" applyNumberFormat="1" applyFont="1" applyBorder="1" applyAlignment="1">
      <alignment/>
    </xf>
    <xf numFmtId="167" fontId="21" fillId="0" borderId="0" xfId="42" applyNumberFormat="1" applyFont="1" applyAlignment="1">
      <alignment/>
    </xf>
    <xf numFmtId="167" fontId="21" fillId="0" borderId="11" xfId="42" applyNumberFormat="1" applyFont="1" applyBorder="1" applyAlignment="1">
      <alignment/>
    </xf>
    <xf numFmtId="10" fontId="21" fillId="33" borderId="15" xfId="42" applyNumberFormat="1" applyFont="1" applyFill="1" applyBorder="1" applyAlignment="1">
      <alignment/>
    </xf>
    <xf numFmtId="165" fontId="21" fillId="0" borderId="0" xfId="0" applyNumberFormat="1" applyFont="1" applyAlignment="1">
      <alignment/>
    </xf>
    <xf numFmtId="165" fontId="21" fillId="0" borderId="14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6" sqref="B16"/>
    </sheetView>
  </sheetViews>
  <sheetFormatPr defaultColWidth="9.140625" defaultRowHeight="12.75"/>
  <sheetData>
    <row r="1" ht="13.5">
      <c r="A1" s="30" t="s">
        <v>74</v>
      </c>
    </row>
    <row r="2" ht="13.5">
      <c r="A2" s="30" t="s">
        <v>75</v>
      </c>
    </row>
    <row r="3" ht="13.5">
      <c r="A3" s="30" t="s">
        <v>76</v>
      </c>
    </row>
    <row r="4" ht="13.5">
      <c r="A4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tabSelected="1" zoomScalePageLayoutView="0" workbookViewId="0" topLeftCell="A1">
      <selection activeCell="B4" sqref="B4"/>
    </sheetView>
  </sheetViews>
  <sheetFormatPr defaultColWidth="8.8515625" defaultRowHeight="12.75"/>
  <cols>
    <col min="1" max="1" width="22.421875" style="33" bestFit="1" customWidth="1"/>
    <col min="2" max="2" width="8.8515625" style="33" customWidth="1"/>
    <col min="3" max="3" width="15.57421875" style="33" customWidth="1"/>
    <col min="4" max="4" width="10.28125" style="33" bestFit="1" customWidth="1"/>
    <col min="5" max="5" width="12.421875" style="33" customWidth="1"/>
    <col min="6" max="6" width="8.8515625" style="33" customWidth="1"/>
    <col min="7" max="7" width="13.140625" style="33" customWidth="1"/>
    <col min="8" max="8" width="8.8515625" style="33" customWidth="1"/>
    <col min="9" max="10" width="10.28125" style="33" bestFit="1" customWidth="1"/>
    <col min="11" max="11" width="10.140625" style="33" customWidth="1"/>
    <col min="12" max="12" width="12.57421875" style="33" customWidth="1"/>
    <col min="13" max="16" width="8.8515625" style="33" customWidth="1"/>
    <col min="17" max="17" width="10.7109375" style="33" customWidth="1"/>
    <col min="18" max="21" width="8.8515625" style="33" customWidth="1"/>
    <col min="22" max="22" width="11.421875" style="33" customWidth="1"/>
    <col min="23" max="23" width="11.140625" style="33" customWidth="1"/>
    <col min="24" max="24" width="10.7109375" style="33" customWidth="1"/>
    <col min="25" max="26" width="11.57421875" style="33" customWidth="1"/>
    <col min="27" max="27" width="10.00390625" style="33" customWidth="1"/>
    <col min="28" max="29" width="8.8515625" style="33" customWidth="1"/>
    <col min="30" max="30" width="10.28125" style="33" bestFit="1" customWidth="1"/>
    <col min="31" max="16384" width="8.8515625" style="33" customWidth="1"/>
  </cols>
  <sheetData>
    <row r="1" ht="12.75">
      <c r="I1" s="69"/>
    </row>
    <row r="2" spans="8:9" ht="12.75">
      <c r="H2" s="70"/>
      <c r="I2" s="71"/>
    </row>
    <row r="3" spans="3:9" ht="21">
      <c r="C3" s="75" t="s">
        <v>78</v>
      </c>
      <c r="D3" s="76"/>
      <c r="E3" s="76"/>
      <c r="F3" s="76"/>
      <c r="G3" s="76"/>
      <c r="H3" s="70"/>
      <c r="I3" s="73">
        <v>8</v>
      </c>
    </row>
    <row r="4" spans="8:9" ht="12.75">
      <c r="H4" s="70"/>
      <c r="I4" s="72"/>
    </row>
    <row r="6" spans="3:21" ht="13.5" thickBot="1">
      <c r="C6" s="33" t="s">
        <v>37</v>
      </c>
      <c r="L6" s="34" t="s">
        <v>38</v>
      </c>
      <c r="M6" s="35"/>
      <c r="N6" s="35"/>
      <c r="O6" s="35"/>
      <c r="P6" s="35"/>
      <c r="Q6" s="35" t="s">
        <v>39</v>
      </c>
      <c r="R6" s="35"/>
      <c r="S6" s="35"/>
      <c r="T6" s="35"/>
      <c r="U6" s="35"/>
    </row>
    <row r="7" spans="3:32" ht="12.75">
      <c r="C7" s="36"/>
      <c r="D7" s="36" t="s">
        <v>7</v>
      </c>
      <c r="E7" s="36" t="s">
        <v>7</v>
      </c>
      <c r="F7" s="36"/>
      <c r="G7" s="36"/>
      <c r="H7" s="36"/>
      <c r="I7" s="36" t="s">
        <v>19</v>
      </c>
      <c r="J7" s="36" t="s">
        <v>8</v>
      </c>
      <c r="K7" s="36" t="s">
        <v>10</v>
      </c>
      <c r="L7" s="36"/>
      <c r="M7" s="36"/>
      <c r="N7" s="36"/>
      <c r="O7" s="37"/>
      <c r="P7" s="37"/>
      <c r="Q7" s="37"/>
      <c r="R7" s="37"/>
      <c r="S7" s="37"/>
      <c r="T7" s="36" t="s">
        <v>29</v>
      </c>
      <c r="U7" s="36" t="s">
        <v>29</v>
      </c>
      <c r="V7" s="36"/>
      <c r="W7" s="38" t="s">
        <v>20</v>
      </c>
      <c r="X7" s="36" t="s">
        <v>8</v>
      </c>
      <c r="Y7" s="36"/>
      <c r="Z7" s="36" t="s">
        <v>6</v>
      </c>
      <c r="AA7" s="36"/>
      <c r="AB7" s="36"/>
      <c r="AC7" s="36"/>
      <c r="AD7" s="38"/>
      <c r="AE7" s="38" t="s">
        <v>20</v>
      </c>
      <c r="AF7" s="36" t="s">
        <v>36</v>
      </c>
    </row>
    <row r="8" spans="1:32" ht="12.75">
      <c r="A8" s="39"/>
      <c r="C8" s="40" t="s">
        <v>6</v>
      </c>
      <c r="D8" s="36" t="s">
        <v>8</v>
      </c>
      <c r="E8" s="36" t="s">
        <v>10</v>
      </c>
      <c r="F8" s="36"/>
      <c r="G8" s="40" t="s">
        <v>0</v>
      </c>
      <c r="H8" s="36" t="s">
        <v>17</v>
      </c>
      <c r="I8" s="36" t="s">
        <v>0</v>
      </c>
      <c r="J8" s="36" t="s">
        <v>0</v>
      </c>
      <c r="K8" s="36" t="s">
        <v>11</v>
      </c>
      <c r="L8" s="38" t="s">
        <v>19</v>
      </c>
      <c r="M8" s="36" t="s">
        <v>19</v>
      </c>
      <c r="N8" s="36" t="s">
        <v>10</v>
      </c>
      <c r="O8" s="37"/>
      <c r="P8" s="37"/>
      <c r="Q8" s="37"/>
      <c r="R8" s="37"/>
      <c r="S8" s="37"/>
      <c r="T8" s="36" t="s">
        <v>24</v>
      </c>
      <c r="U8" s="36" t="s">
        <v>30</v>
      </c>
      <c r="V8" s="36" t="s">
        <v>7</v>
      </c>
      <c r="W8" s="38" t="s">
        <v>21</v>
      </c>
      <c r="X8" s="36" t="s">
        <v>0</v>
      </c>
      <c r="Y8" s="36" t="s">
        <v>31</v>
      </c>
      <c r="Z8" s="36" t="s">
        <v>8</v>
      </c>
      <c r="AA8" s="40" t="s">
        <v>31</v>
      </c>
      <c r="AB8" s="36"/>
      <c r="AC8" s="36"/>
      <c r="AD8" s="38" t="s">
        <v>20</v>
      </c>
      <c r="AE8" s="38" t="s">
        <v>67</v>
      </c>
      <c r="AF8" s="36" t="s">
        <v>20</v>
      </c>
    </row>
    <row r="9" spans="1:32" ht="12.75">
      <c r="A9" s="40" t="s">
        <v>0</v>
      </c>
      <c r="B9" s="33" t="s">
        <v>3</v>
      </c>
      <c r="C9" s="40" t="s">
        <v>0</v>
      </c>
      <c r="D9" s="36" t="s">
        <v>0</v>
      </c>
      <c r="E9" s="36" t="s">
        <v>11</v>
      </c>
      <c r="F9" s="36" t="s">
        <v>13</v>
      </c>
      <c r="G9" s="40" t="s">
        <v>15</v>
      </c>
      <c r="H9" s="36" t="s">
        <v>18</v>
      </c>
      <c r="I9" s="36" t="s">
        <v>5</v>
      </c>
      <c r="J9" s="36" t="s">
        <v>9</v>
      </c>
      <c r="K9" s="36" t="s">
        <v>12</v>
      </c>
      <c r="L9" s="38" t="s">
        <v>20</v>
      </c>
      <c r="M9" s="36" t="s">
        <v>22</v>
      </c>
      <c r="N9" s="36" t="s">
        <v>11</v>
      </c>
      <c r="O9" s="37"/>
      <c r="P9" s="37"/>
      <c r="Q9" s="37"/>
      <c r="R9" s="37"/>
      <c r="S9" s="37"/>
      <c r="T9" s="36" t="s">
        <v>9</v>
      </c>
      <c r="U9" s="36" t="s">
        <v>9</v>
      </c>
      <c r="V9" s="36" t="s">
        <v>22</v>
      </c>
      <c r="W9" s="38" t="s">
        <v>8</v>
      </c>
      <c r="X9" s="36" t="s">
        <v>9</v>
      </c>
      <c r="Y9" s="36" t="s">
        <v>32</v>
      </c>
      <c r="Z9" s="36" t="s">
        <v>0</v>
      </c>
      <c r="AA9" s="40" t="s">
        <v>10</v>
      </c>
      <c r="AB9" s="36" t="s">
        <v>17</v>
      </c>
      <c r="AC9" s="36" t="s">
        <v>34</v>
      </c>
      <c r="AD9" s="38" t="s">
        <v>35</v>
      </c>
      <c r="AE9" s="38" t="s">
        <v>15</v>
      </c>
      <c r="AF9" s="36" t="s">
        <v>21</v>
      </c>
    </row>
    <row r="10" spans="1:32" ht="13.5" thickBot="1">
      <c r="A10" s="41" t="s">
        <v>2</v>
      </c>
      <c r="B10" s="35" t="s">
        <v>4</v>
      </c>
      <c r="C10" s="42" t="s">
        <v>5</v>
      </c>
      <c r="D10" s="43" t="s">
        <v>9</v>
      </c>
      <c r="E10" s="43" t="s">
        <v>12</v>
      </c>
      <c r="F10" s="43" t="s">
        <v>14</v>
      </c>
      <c r="G10" s="42" t="s">
        <v>16</v>
      </c>
      <c r="H10" s="43" t="s">
        <v>15</v>
      </c>
      <c r="I10" s="43" t="s">
        <v>16</v>
      </c>
      <c r="J10" s="43" t="s">
        <v>16</v>
      </c>
      <c r="K10" s="43" t="s">
        <v>16</v>
      </c>
      <c r="L10" s="44" t="s">
        <v>21</v>
      </c>
      <c r="M10" s="43" t="s">
        <v>21</v>
      </c>
      <c r="N10" s="43" t="s">
        <v>23</v>
      </c>
      <c r="O10" s="42" t="s">
        <v>24</v>
      </c>
      <c r="P10" s="42" t="s">
        <v>25</v>
      </c>
      <c r="Q10" s="42" t="s">
        <v>26</v>
      </c>
      <c r="R10" s="42" t="s">
        <v>27</v>
      </c>
      <c r="S10" s="42" t="s">
        <v>28</v>
      </c>
      <c r="T10" s="42">
        <v>0</v>
      </c>
      <c r="U10" s="42">
        <v>0</v>
      </c>
      <c r="V10" s="43" t="s">
        <v>9</v>
      </c>
      <c r="W10" s="44" t="s">
        <v>9</v>
      </c>
      <c r="X10" s="43" t="s">
        <v>16</v>
      </c>
      <c r="Y10" s="43" t="s">
        <v>14</v>
      </c>
      <c r="Z10" s="43" t="s">
        <v>9</v>
      </c>
      <c r="AA10" s="42" t="s">
        <v>33</v>
      </c>
      <c r="AB10" s="43" t="s">
        <v>15</v>
      </c>
      <c r="AC10" s="43" t="s">
        <v>15</v>
      </c>
      <c r="AD10" s="44" t="s">
        <v>15</v>
      </c>
      <c r="AE10" s="44" t="s">
        <v>68</v>
      </c>
      <c r="AF10" s="43" t="s">
        <v>9</v>
      </c>
    </row>
    <row r="11" spans="1:32" ht="13.5" customHeight="1">
      <c r="A11" s="45"/>
      <c r="B11" s="46"/>
      <c r="C11" s="47"/>
      <c r="D11" s="48"/>
      <c r="E11" s="48"/>
      <c r="F11" s="48"/>
      <c r="G11" s="47"/>
      <c r="H11" s="48"/>
      <c r="I11" s="48"/>
      <c r="J11" s="48"/>
      <c r="K11" s="48"/>
      <c r="L11" s="49"/>
      <c r="M11" s="48"/>
      <c r="N11" s="48"/>
      <c r="O11" s="47"/>
      <c r="P11" s="47"/>
      <c r="Q11" s="47"/>
      <c r="R11" s="47"/>
      <c r="S11" s="47"/>
      <c r="T11" s="47"/>
      <c r="U11" s="47"/>
      <c r="V11" s="48"/>
      <c r="W11" s="49"/>
      <c r="X11" s="48"/>
      <c r="Y11" s="48"/>
      <c r="Z11" s="48"/>
      <c r="AA11" s="47"/>
      <c r="AB11" s="48"/>
      <c r="AC11" s="48"/>
      <c r="AD11" s="49"/>
      <c r="AE11" s="49"/>
      <c r="AF11" s="48"/>
    </row>
    <row r="12" spans="1:32" ht="12.75">
      <c r="A12" s="50" t="s">
        <v>77</v>
      </c>
      <c r="B12" s="33">
        <f aca="true" t="shared" si="0" ref="B12:B20">IF(F12&lt;1,1,2)</f>
        <v>1</v>
      </c>
      <c r="C12" s="51">
        <v>750000</v>
      </c>
      <c r="D12" s="52">
        <f aca="true" t="shared" si="1" ref="D12:D20">Z12</f>
        <v>585000</v>
      </c>
      <c r="E12" s="52">
        <f aca="true" t="shared" si="2" ref="E12:E20">C12-D12</f>
        <v>165000</v>
      </c>
      <c r="F12" s="53">
        <f aca="true" t="shared" si="3" ref="F12:F20">IF(+J12/+D12&lt;=0,0,(ROUND(+J12/+D12,2)))</f>
        <v>0.59</v>
      </c>
      <c r="G12" s="51">
        <v>100000</v>
      </c>
      <c r="H12" s="52">
        <f aca="true" t="shared" si="4" ref="H12:H20">-G12+I12</f>
        <v>344850</v>
      </c>
      <c r="I12" s="52">
        <f aca="true" t="shared" si="5" ref="I12:I20">J12+K12</f>
        <v>444850</v>
      </c>
      <c r="J12" s="52">
        <f aca="true" t="shared" si="6" ref="J12:J20">X12</f>
        <v>347500</v>
      </c>
      <c r="K12" s="52">
        <f aca="true" t="shared" si="7" ref="K12:K20">IF(F12&lt;0.05,0,IF(E12&gt;=0,(ROUND(E12*F12,0)),+E12))</f>
        <v>97350</v>
      </c>
      <c r="L12" s="54">
        <v>100000</v>
      </c>
      <c r="M12" s="52">
        <f aca="true" t="shared" si="8" ref="M12:M20">K12-L12</f>
        <v>-2650</v>
      </c>
      <c r="N12" s="53">
        <f aca="true" t="shared" si="9" ref="N12:N20">IF((+E12/+C12)&gt;0,(+E12/C12),0)</f>
        <v>0.22</v>
      </c>
      <c r="O12" s="51">
        <v>25000</v>
      </c>
      <c r="P12" s="51">
        <v>300000</v>
      </c>
      <c r="Q12" s="51">
        <v>0</v>
      </c>
      <c r="R12" s="51">
        <v>0</v>
      </c>
      <c r="S12" s="51">
        <v>22500</v>
      </c>
      <c r="T12" s="52">
        <f>IF(T11&gt;0,(+O12/$O$61)*$T$9,0)</f>
        <v>0</v>
      </c>
      <c r="U12" s="52">
        <f>IF(U11&gt;0,(+R12/$R$61)*$U$9,0)</f>
        <v>0</v>
      </c>
      <c r="V12" s="52">
        <f aca="true" t="shared" si="10" ref="V12:V20">SUM(O12:U12)</f>
        <v>347500</v>
      </c>
      <c r="W12" s="54">
        <v>0</v>
      </c>
      <c r="X12" s="52">
        <f aca="true" t="shared" si="11" ref="X12:X20">V12+W12</f>
        <v>347500</v>
      </c>
      <c r="Y12" s="52">
        <f aca="true" t="shared" si="12" ref="Y12:Y20">IF(AA12&lt;&gt;0,C12-X12-AA12,0)</f>
        <v>237500</v>
      </c>
      <c r="Z12" s="52">
        <f aca="true" t="shared" si="13" ref="Z12:Z20">X12+Y12</f>
        <v>585000</v>
      </c>
      <c r="AA12" s="55">
        <v>165000</v>
      </c>
      <c r="AB12" s="52">
        <f aca="true" t="shared" si="14" ref="AB12:AB20">IF(H12&gt;0,(ROUND(+H12,0)),0)</f>
        <v>344850</v>
      </c>
      <c r="AC12" s="52">
        <f aca="true" t="shared" si="15" ref="AC12:AC20">IF(H12&lt;0,(ROUND(+H12,0)),0)</f>
        <v>0</v>
      </c>
      <c r="AD12" s="54">
        <v>0</v>
      </c>
      <c r="AE12" s="54">
        <v>0</v>
      </c>
      <c r="AF12" s="52">
        <f aca="true" t="shared" si="16" ref="AF12:AF20">IF(B12=1,+W12,0)</f>
        <v>0</v>
      </c>
    </row>
    <row r="13" spans="1:32" ht="12.75">
      <c r="A13" s="50" t="s">
        <v>77</v>
      </c>
      <c r="B13" s="33">
        <f t="shared" si="0"/>
        <v>1</v>
      </c>
      <c r="C13" s="51">
        <v>42837</v>
      </c>
      <c r="D13" s="52">
        <f t="shared" si="1"/>
        <v>32837</v>
      </c>
      <c r="E13" s="52">
        <f t="shared" si="2"/>
        <v>10000</v>
      </c>
      <c r="F13" s="53">
        <f t="shared" si="3"/>
        <v>0.24</v>
      </c>
      <c r="G13" s="51">
        <v>10750</v>
      </c>
      <c r="H13" s="52">
        <f t="shared" si="4"/>
        <v>-550</v>
      </c>
      <c r="I13" s="52">
        <f t="shared" si="5"/>
        <v>10200</v>
      </c>
      <c r="J13" s="52">
        <f t="shared" si="6"/>
        <v>7800</v>
      </c>
      <c r="K13" s="52">
        <f t="shared" si="7"/>
        <v>2400</v>
      </c>
      <c r="L13" s="54"/>
      <c r="M13" s="52">
        <f t="shared" si="8"/>
        <v>2400</v>
      </c>
      <c r="N13" s="53">
        <f t="shared" si="9"/>
        <v>0.2334430515675701</v>
      </c>
      <c r="O13" s="51">
        <v>0</v>
      </c>
      <c r="P13" s="51">
        <v>0</v>
      </c>
      <c r="Q13" s="51">
        <v>0</v>
      </c>
      <c r="R13" s="51">
        <v>0</v>
      </c>
      <c r="S13" s="51">
        <v>7800</v>
      </c>
      <c r="T13" s="52">
        <f>IF(T12&gt;0,(+O13/$O$61)*$T$9,0)</f>
        <v>0</v>
      </c>
      <c r="U13" s="52">
        <f>IF(U12&gt;0,(+R13/$R$61)*$U$9,0)</f>
        <v>0</v>
      </c>
      <c r="V13" s="52">
        <f t="shared" si="10"/>
        <v>7800</v>
      </c>
      <c r="W13" s="54">
        <v>0</v>
      </c>
      <c r="X13" s="52">
        <f t="shared" si="11"/>
        <v>7800</v>
      </c>
      <c r="Y13" s="52">
        <f t="shared" si="12"/>
        <v>25037</v>
      </c>
      <c r="Z13" s="52">
        <f t="shared" si="13"/>
        <v>32837</v>
      </c>
      <c r="AA13" s="55">
        <v>10000</v>
      </c>
      <c r="AB13" s="52">
        <f t="shared" si="14"/>
        <v>0</v>
      </c>
      <c r="AC13" s="52">
        <f t="shared" si="15"/>
        <v>-550</v>
      </c>
      <c r="AD13" s="54">
        <v>0</v>
      </c>
      <c r="AF13" s="52">
        <f t="shared" si="16"/>
        <v>0</v>
      </c>
    </row>
    <row r="14" spans="1:32" ht="12.75">
      <c r="A14" s="50" t="s">
        <v>77</v>
      </c>
      <c r="B14" s="33">
        <f t="shared" si="0"/>
        <v>1</v>
      </c>
      <c r="C14" s="51">
        <v>2047219</v>
      </c>
      <c r="D14" s="52">
        <f t="shared" si="1"/>
        <v>1734219</v>
      </c>
      <c r="E14" s="52">
        <f t="shared" si="2"/>
        <v>313000</v>
      </c>
      <c r="F14" s="53">
        <f t="shared" si="3"/>
        <v>0.29</v>
      </c>
      <c r="G14" s="51">
        <v>296372.36</v>
      </c>
      <c r="H14" s="52">
        <f t="shared" si="4"/>
        <v>293125.22</v>
      </c>
      <c r="I14" s="52">
        <f t="shared" si="5"/>
        <v>589497.58</v>
      </c>
      <c r="J14" s="52">
        <f t="shared" si="6"/>
        <v>498727.57999999996</v>
      </c>
      <c r="K14" s="52">
        <f t="shared" si="7"/>
        <v>90770</v>
      </c>
      <c r="L14" s="54">
        <v>0</v>
      </c>
      <c r="M14" s="52">
        <f t="shared" si="8"/>
        <v>90770</v>
      </c>
      <c r="N14" s="53">
        <f t="shared" si="9"/>
        <v>0.1528903356211524</v>
      </c>
      <c r="O14" s="51">
        <v>26664.84</v>
      </c>
      <c r="P14" s="51">
        <v>4930.83</v>
      </c>
      <c r="Q14" s="51">
        <v>452041.92</v>
      </c>
      <c r="R14" s="51">
        <v>5056.25</v>
      </c>
      <c r="S14" s="51">
        <v>10033.74</v>
      </c>
      <c r="T14" s="52">
        <f>IF(T13&gt;0,(+O14/$O$61)*$T$9,0)</f>
        <v>0</v>
      </c>
      <c r="U14" s="52">
        <f>IF(U13&gt;0,(+R14/$R$61)*$U$9,0)</f>
        <v>0</v>
      </c>
      <c r="V14" s="52">
        <f t="shared" si="10"/>
        <v>498727.57999999996</v>
      </c>
      <c r="W14" s="54">
        <v>0</v>
      </c>
      <c r="X14" s="52">
        <f t="shared" si="11"/>
        <v>498727.57999999996</v>
      </c>
      <c r="Y14" s="52">
        <f t="shared" si="12"/>
        <v>1235491.42</v>
      </c>
      <c r="Z14" s="52">
        <f t="shared" si="13"/>
        <v>1734219</v>
      </c>
      <c r="AA14" s="55">
        <f>163000+150000</f>
        <v>313000</v>
      </c>
      <c r="AB14" s="52">
        <f t="shared" si="14"/>
        <v>293125</v>
      </c>
      <c r="AC14" s="52">
        <f t="shared" si="15"/>
        <v>0</v>
      </c>
      <c r="AD14" s="54">
        <v>0</v>
      </c>
      <c r="AE14" s="54">
        <v>0</v>
      </c>
      <c r="AF14" s="52">
        <f t="shared" si="16"/>
        <v>0</v>
      </c>
    </row>
    <row r="15" spans="1:32" ht="12.75">
      <c r="A15" s="50" t="s">
        <v>77</v>
      </c>
      <c r="B15" s="33">
        <f t="shared" si="0"/>
        <v>1</v>
      </c>
      <c r="C15" s="51">
        <v>258000</v>
      </c>
      <c r="D15" s="52">
        <f t="shared" si="1"/>
        <v>250500</v>
      </c>
      <c r="E15" s="52">
        <f t="shared" si="2"/>
        <v>7500</v>
      </c>
      <c r="F15" s="53">
        <f t="shared" si="3"/>
        <v>0.37</v>
      </c>
      <c r="G15" s="51">
        <v>95399.5</v>
      </c>
      <c r="H15" s="52">
        <f t="shared" si="4"/>
        <v>403.95999999999185</v>
      </c>
      <c r="I15" s="52">
        <f t="shared" si="5"/>
        <v>95803.45999999999</v>
      </c>
      <c r="J15" s="52">
        <f t="shared" si="6"/>
        <v>93028.45999999999</v>
      </c>
      <c r="K15" s="52">
        <f t="shared" si="7"/>
        <v>2775</v>
      </c>
      <c r="L15" s="54">
        <v>3960</v>
      </c>
      <c r="M15" s="52">
        <f t="shared" si="8"/>
        <v>-1185</v>
      </c>
      <c r="N15" s="53">
        <f t="shared" si="9"/>
        <v>0.029069767441860465</v>
      </c>
      <c r="O15" s="51">
        <v>42503.46</v>
      </c>
      <c r="P15" s="51">
        <v>23581</v>
      </c>
      <c r="Q15" s="51">
        <v>0</v>
      </c>
      <c r="R15" s="51">
        <v>3486</v>
      </c>
      <c r="S15" s="51">
        <v>100</v>
      </c>
      <c r="T15" s="52">
        <f>IF(T13&gt;0,(+O15/$O$61)*$T$9,0)</f>
        <v>0</v>
      </c>
      <c r="U15" s="52">
        <f>IF(U13&gt;0,(+R15/$R$61)*$U$9,0)</f>
        <v>0</v>
      </c>
      <c r="V15" s="52">
        <f t="shared" si="10"/>
        <v>69670.45999999999</v>
      </c>
      <c r="W15" s="54">
        <v>23358</v>
      </c>
      <c r="X15" s="52">
        <f t="shared" si="11"/>
        <v>93028.45999999999</v>
      </c>
      <c r="Y15" s="52">
        <f t="shared" si="12"/>
        <v>157471.54</v>
      </c>
      <c r="Z15" s="52">
        <f t="shared" si="13"/>
        <v>250500</v>
      </c>
      <c r="AA15" s="55">
        <v>7500</v>
      </c>
      <c r="AB15" s="52">
        <f t="shared" si="14"/>
        <v>404</v>
      </c>
      <c r="AC15" s="52">
        <f t="shared" si="15"/>
        <v>0</v>
      </c>
      <c r="AD15" s="54">
        <v>20800</v>
      </c>
      <c r="AE15" s="54">
        <v>6518</v>
      </c>
      <c r="AF15" s="52">
        <f t="shared" si="16"/>
        <v>23358</v>
      </c>
    </row>
    <row r="16" spans="1:32" ht="12.75">
      <c r="A16" s="50" t="s">
        <v>77</v>
      </c>
      <c r="B16" s="33">
        <f t="shared" si="0"/>
        <v>1</v>
      </c>
      <c r="C16" s="51">
        <v>85076</v>
      </c>
      <c r="D16" s="52">
        <f t="shared" si="1"/>
        <v>74866.88</v>
      </c>
      <c r="E16" s="52">
        <f t="shared" si="2"/>
        <v>10209.119999999995</v>
      </c>
      <c r="F16" s="53">
        <f t="shared" si="3"/>
        <v>0.73</v>
      </c>
      <c r="G16" s="51">
        <v>50203.69</v>
      </c>
      <c r="H16" s="52">
        <f t="shared" si="4"/>
        <v>12105.909999999996</v>
      </c>
      <c r="I16" s="52">
        <f t="shared" si="5"/>
        <v>62309.6</v>
      </c>
      <c r="J16" s="52">
        <f t="shared" si="6"/>
        <v>54856.6</v>
      </c>
      <c r="K16" s="52">
        <f t="shared" si="7"/>
        <v>7453</v>
      </c>
      <c r="L16" s="54"/>
      <c r="M16" s="52">
        <f t="shared" si="8"/>
        <v>7453</v>
      </c>
      <c r="N16" s="53">
        <f t="shared" si="9"/>
        <v>0.11999999999999994</v>
      </c>
      <c r="O16" s="51">
        <v>28812.98</v>
      </c>
      <c r="P16" s="51">
        <v>8004.46</v>
      </c>
      <c r="Q16" s="51">
        <v>15370</v>
      </c>
      <c r="R16" s="51">
        <v>1060.09</v>
      </c>
      <c r="S16" s="51">
        <v>1609.07</v>
      </c>
      <c r="T16" s="52">
        <f>IF(T15&gt;0,(+O16/$O$61)*$T$9,0)</f>
        <v>0</v>
      </c>
      <c r="U16" s="52">
        <f>IF(U15&gt;0,(+R16/$R$61)*$U$9,0)</f>
        <v>0</v>
      </c>
      <c r="V16" s="52">
        <f t="shared" si="10"/>
        <v>54856.6</v>
      </c>
      <c r="W16" s="54">
        <v>0</v>
      </c>
      <c r="X16" s="52">
        <f t="shared" si="11"/>
        <v>54856.6</v>
      </c>
      <c r="Y16" s="52">
        <f t="shared" si="12"/>
        <v>20010.28</v>
      </c>
      <c r="Z16" s="52">
        <f t="shared" si="13"/>
        <v>74866.88</v>
      </c>
      <c r="AA16" s="55">
        <v>10209.12</v>
      </c>
      <c r="AB16" s="52">
        <f t="shared" si="14"/>
        <v>12106</v>
      </c>
      <c r="AC16" s="52">
        <f t="shared" si="15"/>
        <v>0</v>
      </c>
      <c r="AD16" s="54">
        <v>0</v>
      </c>
      <c r="AE16" s="54">
        <v>0</v>
      </c>
      <c r="AF16" s="52">
        <f t="shared" si="16"/>
        <v>0</v>
      </c>
    </row>
    <row r="17" spans="1:32" ht="12.75">
      <c r="A17" s="50" t="s">
        <v>77</v>
      </c>
      <c r="B17" s="33">
        <f t="shared" si="0"/>
        <v>1</v>
      </c>
      <c r="C17" s="51">
        <v>250508.47</v>
      </c>
      <c r="D17" s="52">
        <f t="shared" si="1"/>
        <v>195508.47</v>
      </c>
      <c r="E17" s="52">
        <f t="shared" si="2"/>
        <v>55000</v>
      </c>
      <c r="F17" s="53">
        <f t="shared" si="3"/>
        <v>0.74</v>
      </c>
      <c r="G17" s="51">
        <v>203455.47</v>
      </c>
      <c r="H17" s="52">
        <f t="shared" si="4"/>
        <v>-18417.920000000013</v>
      </c>
      <c r="I17" s="52">
        <f t="shared" si="5"/>
        <v>185037.55</v>
      </c>
      <c r="J17" s="52">
        <f t="shared" si="6"/>
        <v>144337.55</v>
      </c>
      <c r="K17" s="52">
        <f t="shared" si="7"/>
        <v>40700</v>
      </c>
      <c r="L17" s="54">
        <v>3750</v>
      </c>
      <c r="M17" s="52">
        <f t="shared" si="8"/>
        <v>36950</v>
      </c>
      <c r="N17" s="53">
        <f t="shared" si="9"/>
        <v>0.21955345461971804</v>
      </c>
      <c r="O17" s="51">
        <v>37250</v>
      </c>
      <c r="P17" s="51">
        <v>16362.27</v>
      </c>
      <c r="Q17" s="51">
        <v>56429</v>
      </c>
      <c r="R17" s="51">
        <v>234</v>
      </c>
      <c r="S17" s="51">
        <v>7767.28</v>
      </c>
      <c r="T17" s="52">
        <f>IF(T16&gt;0,(+O17/$O$61)*$T$9,0)</f>
        <v>0</v>
      </c>
      <c r="U17" s="52">
        <f>IF(U16&gt;0,(+R17/$R$61)*$U$9,0)</f>
        <v>0</v>
      </c>
      <c r="V17" s="52">
        <f t="shared" si="10"/>
        <v>118042.55</v>
      </c>
      <c r="W17" s="54">
        <v>26295</v>
      </c>
      <c r="X17" s="52">
        <f t="shared" si="11"/>
        <v>144337.55</v>
      </c>
      <c r="Y17" s="52">
        <f t="shared" si="12"/>
        <v>51170.92000000001</v>
      </c>
      <c r="Z17" s="52">
        <f t="shared" si="13"/>
        <v>195508.47</v>
      </c>
      <c r="AA17" s="55">
        <v>55000</v>
      </c>
      <c r="AB17" s="52">
        <f t="shared" si="14"/>
        <v>0</v>
      </c>
      <c r="AC17" s="52">
        <f t="shared" si="15"/>
        <v>-18418</v>
      </c>
      <c r="AD17" s="54">
        <v>72800</v>
      </c>
      <c r="AE17" s="54">
        <v>-42755</v>
      </c>
      <c r="AF17" s="52">
        <f t="shared" si="16"/>
        <v>26295</v>
      </c>
    </row>
    <row r="18" spans="1:32" ht="12.75">
      <c r="A18" s="50" t="s">
        <v>77</v>
      </c>
      <c r="B18" s="33">
        <f t="shared" si="0"/>
        <v>1</v>
      </c>
      <c r="C18" s="51">
        <v>452596.77</v>
      </c>
      <c r="D18" s="52">
        <f t="shared" si="1"/>
        <v>407596.77</v>
      </c>
      <c r="E18" s="52">
        <f t="shared" si="2"/>
        <v>45000</v>
      </c>
      <c r="F18" s="53">
        <f t="shared" si="3"/>
        <v>0.83</v>
      </c>
      <c r="G18" s="51">
        <v>352026.87</v>
      </c>
      <c r="H18" s="52">
        <f t="shared" si="4"/>
        <v>25298.320000000007</v>
      </c>
      <c r="I18" s="52">
        <f t="shared" si="5"/>
        <v>377325.19</v>
      </c>
      <c r="J18" s="52">
        <f t="shared" si="6"/>
        <v>339975.19</v>
      </c>
      <c r="K18" s="52">
        <f t="shared" si="7"/>
        <v>37350</v>
      </c>
      <c r="L18" s="54">
        <v>4050</v>
      </c>
      <c r="M18" s="52">
        <f t="shared" si="8"/>
        <v>33300</v>
      </c>
      <c r="N18" s="53">
        <f t="shared" si="9"/>
        <v>0.09942625087669096</v>
      </c>
      <c r="O18" s="51">
        <v>67957.41</v>
      </c>
      <c r="P18" s="51">
        <v>113111.04</v>
      </c>
      <c r="Q18" s="51">
        <v>22964.83</v>
      </c>
      <c r="R18" s="51">
        <v>91602</v>
      </c>
      <c r="S18" s="51">
        <v>6863.91</v>
      </c>
      <c r="T18" s="52">
        <f>IF(T17&gt;0,(+O18/$O$61)*$T$9,0)</f>
        <v>0</v>
      </c>
      <c r="U18" s="52">
        <f>IF(U17&gt;0,(+R18/$R$61)*$U$9,0)</f>
        <v>0</v>
      </c>
      <c r="V18" s="52">
        <f t="shared" si="10"/>
        <v>302499.19</v>
      </c>
      <c r="W18" s="54">
        <v>37476</v>
      </c>
      <c r="X18" s="52">
        <f t="shared" si="11"/>
        <v>339975.19</v>
      </c>
      <c r="Y18" s="52">
        <f t="shared" si="12"/>
        <v>67621.58000000002</v>
      </c>
      <c r="Z18" s="52">
        <f t="shared" si="13"/>
        <v>407596.77</v>
      </c>
      <c r="AA18" s="55">
        <v>45000</v>
      </c>
      <c r="AB18" s="52">
        <f t="shared" si="14"/>
        <v>25298</v>
      </c>
      <c r="AC18" s="52">
        <f t="shared" si="15"/>
        <v>0</v>
      </c>
      <c r="AD18" s="54">
        <v>0</v>
      </c>
      <c r="AE18" s="54">
        <v>41526</v>
      </c>
      <c r="AF18" s="52">
        <f t="shared" si="16"/>
        <v>37476</v>
      </c>
    </row>
    <row r="19" spans="1:32" ht="12.75">
      <c r="A19" s="50" t="s">
        <v>77</v>
      </c>
      <c r="B19" s="33">
        <f t="shared" si="0"/>
        <v>1</v>
      </c>
      <c r="C19" s="51">
        <v>1112968</v>
      </c>
      <c r="D19" s="52">
        <f t="shared" si="1"/>
        <v>979968</v>
      </c>
      <c r="E19" s="52">
        <f t="shared" si="2"/>
        <v>133000</v>
      </c>
      <c r="F19" s="53">
        <f t="shared" si="3"/>
        <v>0.9</v>
      </c>
      <c r="G19" s="51">
        <v>896801.95</v>
      </c>
      <c r="H19" s="52">
        <f t="shared" si="4"/>
        <v>108294.15000000014</v>
      </c>
      <c r="I19" s="52">
        <f t="shared" si="5"/>
        <v>1005096.1000000001</v>
      </c>
      <c r="J19" s="52">
        <f t="shared" si="6"/>
        <v>885396.1000000001</v>
      </c>
      <c r="K19" s="52">
        <f t="shared" si="7"/>
        <v>119700</v>
      </c>
      <c r="L19" s="54">
        <v>0</v>
      </c>
      <c r="M19" s="52">
        <f t="shared" si="8"/>
        <v>119700</v>
      </c>
      <c r="N19" s="53">
        <f t="shared" si="9"/>
        <v>0.11950029111349113</v>
      </c>
      <c r="O19" s="51">
        <v>71465.38</v>
      </c>
      <c r="P19" s="51">
        <v>176258.14</v>
      </c>
      <c r="Q19" s="51">
        <v>440523.31</v>
      </c>
      <c r="R19" s="51">
        <v>125990.71</v>
      </c>
      <c r="S19" s="51">
        <v>31717.56</v>
      </c>
      <c r="T19" s="52">
        <f>IF(T18&gt;0,(+O19/$O$61)*$T$9,0)</f>
        <v>0</v>
      </c>
      <c r="U19" s="52">
        <f>IF(U18&gt;0,(+R19/$R$61)*$U$9,0)</f>
        <v>0</v>
      </c>
      <c r="V19" s="52">
        <f t="shared" si="10"/>
        <v>845955.1000000001</v>
      </c>
      <c r="W19" s="54">
        <v>39441</v>
      </c>
      <c r="X19" s="52">
        <f t="shared" si="11"/>
        <v>885396.1000000001</v>
      </c>
      <c r="Y19" s="52">
        <f t="shared" si="12"/>
        <v>94571.8999999999</v>
      </c>
      <c r="Z19" s="52">
        <f t="shared" si="13"/>
        <v>979968</v>
      </c>
      <c r="AA19" s="55">
        <v>133000</v>
      </c>
      <c r="AB19" s="52">
        <f t="shared" si="14"/>
        <v>108294</v>
      </c>
      <c r="AC19" s="52">
        <f t="shared" si="15"/>
        <v>0</v>
      </c>
      <c r="AD19" s="54">
        <v>95815</v>
      </c>
      <c r="AE19" s="54">
        <v>-56374</v>
      </c>
      <c r="AF19" s="52">
        <f t="shared" si="16"/>
        <v>39441</v>
      </c>
    </row>
    <row r="20" spans="1:32" ht="12.75">
      <c r="A20" s="50" t="s">
        <v>77</v>
      </c>
      <c r="B20" s="33">
        <f t="shared" si="0"/>
        <v>1</v>
      </c>
      <c r="C20" s="51">
        <v>337859</v>
      </c>
      <c r="D20" s="52">
        <f t="shared" si="1"/>
        <v>357859</v>
      </c>
      <c r="E20" s="52">
        <f t="shared" si="2"/>
        <v>-20000</v>
      </c>
      <c r="F20" s="53">
        <f t="shared" si="3"/>
        <v>0.98</v>
      </c>
      <c r="G20" s="51">
        <v>300087</v>
      </c>
      <c r="H20" s="52">
        <f t="shared" si="4"/>
        <v>31175</v>
      </c>
      <c r="I20" s="52">
        <f t="shared" si="5"/>
        <v>331262</v>
      </c>
      <c r="J20" s="52">
        <f t="shared" si="6"/>
        <v>351262</v>
      </c>
      <c r="K20" s="52">
        <f t="shared" si="7"/>
        <v>-20000</v>
      </c>
      <c r="L20" s="54">
        <v>-35000</v>
      </c>
      <c r="M20" s="52">
        <f t="shared" si="8"/>
        <v>15000</v>
      </c>
      <c r="N20" s="53">
        <f t="shared" si="9"/>
        <v>0</v>
      </c>
      <c r="O20" s="51">
        <v>19645</v>
      </c>
      <c r="P20" s="51">
        <v>2361</v>
      </c>
      <c r="Q20" s="51">
        <v>4085</v>
      </c>
      <c r="R20" s="51">
        <v>2238</v>
      </c>
      <c r="S20" s="51">
        <v>240</v>
      </c>
      <c r="T20" s="52">
        <f>IF(T19&gt;0,(+O20/$O$61)*$T$9,0)</f>
        <v>0</v>
      </c>
      <c r="U20" s="52">
        <f>IF(U19&gt;0,(+R20/$R$61)*$U$9,0)</f>
        <v>0</v>
      </c>
      <c r="V20" s="52">
        <f t="shared" si="10"/>
        <v>28569</v>
      </c>
      <c r="W20" s="54">
        <v>322693</v>
      </c>
      <c r="X20" s="52">
        <f t="shared" si="11"/>
        <v>351262</v>
      </c>
      <c r="Y20" s="52">
        <f t="shared" si="12"/>
        <v>6597</v>
      </c>
      <c r="Z20" s="52">
        <f t="shared" si="13"/>
        <v>357859</v>
      </c>
      <c r="AA20" s="55">
        <v>-20000</v>
      </c>
      <c r="AB20" s="52">
        <f t="shared" si="14"/>
        <v>31175</v>
      </c>
      <c r="AC20" s="52">
        <f t="shared" si="15"/>
        <v>0</v>
      </c>
      <c r="AD20" s="54">
        <v>255466</v>
      </c>
      <c r="AE20" s="54">
        <v>32227</v>
      </c>
      <c r="AF20" s="52">
        <f t="shared" si="16"/>
        <v>322693</v>
      </c>
    </row>
    <row r="21" spans="1:32" ht="12.75">
      <c r="A21" s="50"/>
      <c r="C21" s="51"/>
      <c r="D21" s="52"/>
      <c r="E21" s="52"/>
      <c r="F21" s="53"/>
      <c r="G21" s="51"/>
      <c r="H21" s="52"/>
      <c r="I21" s="52"/>
      <c r="J21" s="52"/>
      <c r="K21" s="52"/>
      <c r="L21" s="54"/>
      <c r="M21" s="52"/>
      <c r="N21" s="53"/>
      <c r="O21" s="51"/>
      <c r="P21" s="51"/>
      <c r="Q21" s="51"/>
      <c r="R21" s="51"/>
      <c r="S21" s="51"/>
      <c r="T21" s="52"/>
      <c r="U21" s="52"/>
      <c r="V21" s="52"/>
      <c r="W21" s="54"/>
      <c r="X21" s="52"/>
      <c r="Y21" s="52"/>
      <c r="Z21" s="52"/>
      <c r="AA21" s="55"/>
      <c r="AB21" s="52"/>
      <c r="AC21" s="56"/>
      <c r="AD21" s="54"/>
      <c r="AE21" s="54"/>
      <c r="AF21" s="52"/>
    </row>
    <row r="22" spans="1:32" ht="12.75">
      <c r="A22" s="50"/>
      <c r="C22" s="51"/>
      <c r="D22" s="52"/>
      <c r="E22" s="52"/>
      <c r="F22" s="53"/>
      <c r="G22" s="51"/>
      <c r="H22" s="52"/>
      <c r="I22" s="52"/>
      <c r="J22" s="52"/>
      <c r="K22" s="52"/>
      <c r="L22" s="54"/>
      <c r="M22" s="52"/>
      <c r="N22" s="53"/>
      <c r="O22" s="51"/>
      <c r="P22" s="51"/>
      <c r="Q22" s="51"/>
      <c r="R22" s="51"/>
      <c r="S22" s="51"/>
      <c r="T22" s="52"/>
      <c r="U22" s="52"/>
      <c r="V22" s="52"/>
      <c r="W22" s="54"/>
      <c r="X22" s="52"/>
      <c r="Y22" s="52"/>
      <c r="Z22" s="52"/>
      <c r="AA22" s="55"/>
      <c r="AB22" s="52"/>
      <c r="AC22" s="52"/>
      <c r="AD22" s="54"/>
      <c r="AE22" s="54"/>
      <c r="AF22" s="52"/>
    </row>
    <row r="23" spans="1:32" ht="12.75">
      <c r="A23" s="50"/>
      <c r="C23" s="51"/>
      <c r="D23" s="52"/>
      <c r="E23" s="52"/>
      <c r="F23" s="53"/>
      <c r="G23" s="51"/>
      <c r="H23" s="52"/>
      <c r="I23" s="52"/>
      <c r="J23" s="52"/>
      <c r="K23" s="52"/>
      <c r="L23" s="54"/>
      <c r="M23" s="52"/>
      <c r="N23" s="53"/>
      <c r="O23" s="51"/>
      <c r="P23" s="51"/>
      <c r="Q23" s="51"/>
      <c r="R23" s="51"/>
      <c r="S23" s="51"/>
      <c r="T23" s="52"/>
      <c r="U23" s="52"/>
      <c r="V23" s="52"/>
      <c r="W23" s="54"/>
      <c r="X23" s="52"/>
      <c r="Y23" s="52"/>
      <c r="Z23" s="52"/>
      <c r="AA23" s="55"/>
      <c r="AB23" s="52"/>
      <c r="AC23" s="56"/>
      <c r="AD23" s="54"/>
      <c r="AE23" s="54"/>
      <c r="AF23" s="52"/>
    </row>
    <row r="24" spans="1:32" ht="12.75">
      <c r="A24" s="50" t="s">
        <v>77</v>
      </c>
      <c r="B24" s="33">
        <f>IF(F24&lt;1,1,2)</f>
        <v>2</v>
      </c>
      <c r="C24" s="51">
        <v>158191</v>
      </c>
      <c r="D24" s="52">
        <f>Z24</f>
        <v>126191</v>
      </c>
      <c r="E24" s="52">
        <f>C24-D24</f>
        <v>32000</v>
      </c>
      <c r="F24" s="53">
        <f>IF(+J24/+D24&lt;=0,0,(ROUND(+J24/+D24,2)))</f>
        <v>1</v>
      </c>
      <c r="G24" s="51">
        <v>158191</v>
      </c>
      <c r="H24" s="52">
        <f>-G24+I24</f>
        <v>472</v>
      </c>
      <c r="I24" s="52">
        <f>J24+K24</f>
        <v>158663</v>
      </c>
      <c r="J24" s="52">
        <f>X24</f>
        <v>126663</v>
      </c>
      <c r="K24" s="52">
        <f>IF(F24&lt;0.05,0,IF(E24&gt;=0,(ROUND(E24*F24,0)),+E24))</f>
        <v>32000</v>
      </c>
      <c r="L24" s="54">
        <v>18400</v>
      </c>
      <c r="M24" s="52">
        <f>K24-L24</f>
        <v>13600</v>
      </c>
      <c r="N24" s="53">
        <f>IF((+E24/+C24)&gt;0,(+E24/C24),0)</f>
        <v>0.20228710862185587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2">
        <f>IF(T20&gt;0,(+O24/$O$61)*$T$9,0)</f>
        <v>0</v>
      </c>
      <c r="U24" s="52">
        <f>IF(U20&gt;0,(+R24/$R$61)*$U$9,0)</f>
        <v>0</v>
      </c>
      <c r="V24" s="52">
        <f>SUM(O24:U24)</f>
        <v>0</v>
      </c>
      <c r="W24" s="54">
        <v>126663</v>
      </c>
      <c r="X24" s="52">
        <f>V24+W24</f>
        <v>126663</v>
      </c>
      <c r="Y24" s="52">
        <f>IF(AA24&lt;&gt;0,C24-X24-AA24,0)</f>
        <v>-472</v>
      </c>
      <c r="Z24" s="52">
        <f>X24+Y24</f>
        <v>126191</v>
      </c>
      <c r="AA24" s="55">
        <v>32000</v>
      </c>
      <c r="AB24" s="52">
        <f>IF(H24&gt;0,(ROUND(+H24,0)),0)</f>
        <v>472</v>
      </c>
      <c r="AC24" s="52">
        <f>IF(H24&lt;0,(ROUND(+H24,0)),0)</f>
        <v>0</v>
      </c>
      <c r="AD24" s="54">
        <v>147491</v>
      </c>
      <c r="AE24" s="54">
        <v>-2428</v>
      </c>
      <c r="AF24" s="52">
        <f>IF(B24=1,+W24,0)</f>
        <v>0</v>
      </c>
    </row>
    <row r="25" spans="1:32" ht="12.75">
      <c r="A25" s="50" t="s">
        <v>77</v>
      </c>
      <c r="B25" s="33">
        <f>IF(F25&lt;1,1,2)</f>
        <v>2</v>
      </c>
      <c r="C25" s="51">
        <v>12818</v>
      </c>
      <c r="D25" s="52">
        <f>Z25</f>
        <v>4918</v>
      </c>
      <c r="E25" s="52">
        <f>C25-D25</f>
        <v>7900</v>
      </c>
      <c r="F25" s="53">
        <f>IF(+J25/+D25&lt;=0,0,(ROUND(+J25/+D25,2)))</f>
        <v>1</v>
      </c>
      <c r="G25" s="51">
        <v>12818</v>
      </c>
      <c r="H25" s="52">
        <f>-G25+I25</f>
        <v>-24</v>
      </c>
      <c r="I25" s="52">
        <f>J25+K25</f>
        <v>12794</v>
      </c>
      <c r="J25" s="52">
        <f>X25</f>
        <v>4894</v>
      </c>
      <c r="K25" s="52">
        <f>IF(F25&lt;0.05,0,IF(E25&gt;=0,(ROUND(E25*F25,0)),+E25))</f>
        <v>7900</v>
      </c>
      <c r="L25" s="54">
        <v>550</v>
      </c>
      <c r="M25" s="52">
        <f>K25-L25</f>
        <v>7350</v>
      </c>
      <c r="N25" s="53">
        <f>IF((+E25/+C25)&gt;0,(+E25/C25),0)</f>
        <v>0.6163207988765798</v>
      </c>
      <c r="O25" s="51">
        <v>278</v>
      </c>
      <c r="P25" s="51">
        <v>82</v>
      </c>
      <c r="Q25" s="51">
        <v>0</v>
      </c>
      <c r="R25" s="51">
        <v>1327</v>
      </c>
      <c r="S25" s="51">
        <v>0</v>
      </c>
      <c r="T25" s="52">
        <f>IF(T22&gt;0,(+O25/$O$61)*$T$9,0)</f>
        <v>0</v>
      </c>
      <c r="U25" s="52">
        <f>IF(U22&gt;0,(+R25/$R$61)*$U$9,0)</f>
        <v>0</v>
      </c>
      <c r="V25" s="52">
        <f>SUM(O25:U25)</f>
        <v>1687</v>
      </c>
      <c r="W25" s="54">
        <v>3207</v>
      </c>
      <c r="X25" s="52">
        <f>V25+W25</f>
        <v>4894</v>
      </c>
      <c r="Y25" s="52">
        <f>IF(AA25&lt;&gt;0,C25-X25-AA25,0)</f>
        <v>24</v>
      </c>
      <c r="Z25" s="52">
        <f>X25+Y25</f>
        <v>4918</v>
      </c>
      <c r="AA25" s="55">
        <v>7900</v>
      </c>
      <c r="AB25" s="52">
        <f>IF(H25&gt;0,(ROUND(+H25,0)),0)</f>
        <v>0</v>
      </c>
      <c r="AC25" s="52">
        <f>IF(H25&lt;0,(ROUND(+H25,0)),0)</f>
        <v>-24</v>
      </c>
      <c r="AD25" s="54">
        <v>12818</v>
      </c>
      <c r="AE25" s="54">
        <v>-9061</v>
      </c>
      <c r="AF25" s="52">
        <f>IF(B25=1,+W25,0)</f>
        <v>0</v>
      </c>
    </row>
    <row r="26" spans="1:32" ht="12.75">
      <c r="A26" s="50" t="s">
        <v>77</v>
      </c>
      <c r="B26" s="33">
        <f>IF(F26&lt;1,1,2)</f>
        <v>2</v>
      </c>
      <c r="C26" s="51">
        <v>941013.77</v>
      </c>
      <c r="D26" s="52">
        <f>Z26</f>
        <v>468013.77</v>
      </c>
      <c r="E26" s="52">
        <f>C26-D26</f>
        <v>473000</v>
      </c>
      <c r="F26" s="53">
        <f>IF(+J26/+D26&lt;=0,0,(ROUND(+J26/+D26,2)))</f>
        <v>1</v>
      </c>
      <c r="G26" s="51">
        <v>941013.77</v>
      </c>
      <c r="H26" s="52">
        <f>-G26+I26</f>
        <v>565.5300000000279</v>
      </c>
      <c r="I26" s="52">
        <f>J26+K26</f>
        <v>941579.3</v>
      </c>
      <c r="J26" s="52">
        <f>X26</f>
        <v>468579.3</v>
      </c>
      <c r="K26" s="52">
        <f>IF(F26&lt;0.05,0,IF(E26&gt;=0,(ROUND(E26*F26,0)),+E26))</f>
        <v>473000</v>
      </c>
      <c r="L26" s="54">
        <v>243780</v>
      </c>
      <c r="M26" s="52">
        <f>K26-L26</f>
        <v>229220</v>
      </c>
      <c r="N26" s="53">
        <f>IF((+E26/+C26)&gt;0,(+E26/C26),0)</f>
        <v>0.5026493926863578</v>
      </c>
      <c r="O26" s="51">
        <v>131511</v>
      </c>
      <c r="P26" s="51">
        <v>114083.36</v>
      </c>
      <c r="Q26" s="51">
        <v>0</v>
      </c>
      <c r="R26" s="51">
        <v>7623.94</v>
      </c>
      <c r="S26" s="51">
        <v>77</v>
      </c>
      <c r="T26" s="52">
        <f>IF(T25&gt;0,(+O26/$O$61)*$T$9,0)</f>
        <v>0</v>
      </c>
      <c r="U26" s="52">
        <f>IF(U25&gt;0,(+R26/$R$61)*$U$9,0)</f>
        <v>0</v>
      </c>
      <c r="V26" s="52">
        <f>SUM(O26:U26)</f>
        <v>253295.3</v>
      </c>
      <c r="W26" s="54">
        <v>215284</v>
      </c>
      <c r="X26" s="52">
        <f>V26+W26</f>
        <v>468579.3</v>
      </c>
      <c r="Y26" s="52">
        <f>IF(AA26&lt;&gt;0,C26-X26-AA26,0)</f>
        <v>-565.5299999999697</v>
      </c>
      <c r="Z26" s="52">
        <f>X26+Y26</f>
        <v>468013.77</v>
      </c>
      <c r="AA26" s="55">
        <v>473000</v>
      </c>
      <c r="AB26" s="52">
        <f>IF(H26&gt;0,(ROUND(+H26,0)),0)</f>
        <v>566</v>
      </c>
      <c r="AC26" s="56">
        <f>IF(H26&lt;0,(ROUND(+H26,0)),0)</f>
        <v>0</v>
      </c>
      <c r="AD26" s="54">
        <v>402468</v>
      </c>
      <c r="AE26" s="54">
        <v>56596</v>
      </c>
      <c r="AF26" s="52">
        <f>IF(B26=1,+W26,0)</f>
        <v>0</v>
      </c>
    </row>
    <row r="27" spans="1:32" ht="12.75">
      <c r="A27" s="50" t="s">
        <v>77</v>
      </c>
      <c r="B27" s="33">
        <f>IF(F27&lt;1,1,2)</f>
        <v>2</v>
      </c>
      <c r="C27" s="51">
        <v>536191.32</v>
      </c>
      <c r="D27" s="52">
        <f>Z27</f>
        <v>376191.31999999995</v>
      </c>
      <c r="E27" s="52">
        <f>C27-D27</f>
        <v>160000</v>
      </c>
      <c r="F27" s="53">
        <f>IF(+J27/+D27&lt;=0,0,(ROUND(+J27/+D27,2)))</f>
        <v>1</v>
      </c>
      <c r="G27" s="51">
        <v>536191</v>
      </c>
      <c r="H27" s="52">
        <f>-G27+I27</f>
        <v>-894.6999999999534</v>
      </c>
      <c r="I27" s="52">
        <f>J27+K27</f>
        <v>535296.3</v>
      </c>
      <c r="J27" s="52">
        <f>X27</f>
        <v>375296.3</v>
      </c>
      <c r="K27" s="52">
        <f>IF(F27&lt;0.05,0,IF(E27&gt;=0,(ROUND(E27*F27,0)),+E27))</f>
        <v>160000</v>
      </c>
      <c r="L27" s="54">
        <v>73750</v>
      </c>
      <c r="M27" s="52">
        <f>K27-L27</f>
        <v>86250</v>
      </c>
      <c r="N27" s="53">
        <f>IF((+E27/+C27)&gt;0,(+E27/C27),0)</f>
        <v>0.29840095136191314</v>
      </c>
      <c r="O27" s="51">
        <v>23380.95</v>
      </c>
      <c r="P27" s="51">
        <v>7442</v>
      </c>
      <c r="Q27" s="51">
        <v>23580.35</v>
      </c>
      <c r="R27" s="51">
        <v>683</v>
      </c>
      <c r="S27" s="51">
        <v>1903</v>
      </c>
      <c r="T27" s="52">
        <f>IF(T26&gt;0,(+O27/$O$61)*$T$9,0)</f>
        <v>0</v>
      </c>
      <c r="U27" s="52">
        <f>IF(U26&gt;0,(+R27/$R$61)*$U$9,0)</f>
        <v>0</v>
      </c>
      <c r="V27" s="52">
        <f>SUM(O27:U27)</f>
        <v>56989.3</v>
      </c>
      <c r="W27" s="54">
        <v>318307</v>
      </c>
      <c r="X27" s="52">
        <f>V27+W27</f>
        <v>375296.3</v>
      </c>
      <c r="Y27" s="52">
        <f>IF(AA27&lt;&gt;0,C27-X27-AA27,0)</f>
        <v>895.0199999999604</v>
      </c>
      <c r="Z27" s="52">
        <f>X27+Y27</f>
        <v>376191.31999999995</v>
      </c>
      <c r="AA27" s="55">
        <v>160000</v>
      </c>
      <c r="AB27" s="52">
        <f>IF(H27&gt;0,(ROUND(+H27,0)),0)</f>
        <v>0</v>
      </c>
      <c r="AC27" s="52">
        <f>IF(H27&lt;0,(ROUND(+H27,0)),0)</f>
        <v>-895</v>
      </c>
      <c r="AD27" s="54">
        <v>423590</v>
      </c>
      <c r="AE27" s="54">
        <v>-31533</v>
      </c>
      <c r="AF27" s="52">
        <f>IF(B27=1,+W27,0)</f>
        <v>0</v>
      </c>
    </row>
    <row r="28" spans="1:32" ht="12.75">
      <c r="A28" s="50" t="s">
        <v>77</v>
      </c>
      <c r="B28" s="33">
        <f>IF(F28&lt;1,1,2)</f>
        <v>2</v>
      </c>
      <c r="C28" s="51">
        <v>714262.84</v>
      </c>
      <c r="D28" s="52">
        <f>Z28</f>
        <v>556262.84</v>
      </c>
      <c r="E28" s="52">
        <f>C28-D28</f>
        <v>158000</v>
      </c>
      <c r="F28" s="53">
        <f>IF(+J28/+D28&lt;=0,0,(ROUND(+J28/+D28,2)))</f>
        <v>1</v>
      </c>
      <c r="G28" s="51">
        <v>714263</v>
      </c>
      <c r="H28" s="52">
        <f>-G28+I28</f>
        <v>-2271.1500000000233</v>
      </c>
      <c r="I28" s="52">
        <f>J28+K28</f>
        <v>711991.85</v>
      </c>
      <c r="J28" s="52">
        <f>X28</f>
        <v>553991.85</v>
      </c>
      <c r="K28" s="52">
        <f>IF(F28&lt;0.05,0,IF(E28&gt;=0,(ROUND(E28*F28,0)),+E28))</f>
        <v>158000</v>
      </c>
      <c r="L28" s="54">
        <v>27950</v>
      </c>
      <c r="M28" s="52">
        <f>K28-L28</f>
        <v>130050</v>
      </c>
      <c r="N28" s="53">
        <f>IF((+E28/+C28)&gt;0,(+E28/C28),0)</f>
        <v>0.22120708393565597</v>
      </c>
      <c r="O28" s="51">
        <v>32402.5</v>
      </c>
      <c r="P28" s="51">
        <v>16753.34</v>
      </c>
      <c r="Q28" s="51">
        <v>3326</v>
      </c>
      <c r="R28" s="51">
        <v>569.1</v>
      </c>
      <c r="S28" s="51">
        <v>4118.91</v>
      </c>
      <c r="T28" s="52">
        <f>IF(T27&gt;0,(+O28/$O$61)*$T$9,0)</f>
        <v>0</v>
      </c>
      <c r="U28" s="52">
        <f>IF(U27&gt;0,(+R28/$R$61)*$U$9,0)</f>
        <v>0</v>
      </c>
      <c r="V28" s="52">
        <f>SUM(O28:U28)</f>
        <v>57169.84999999999</v>
      </c>
      <c r="W28" s="54">
        <v>496822</v>
      </c>
      <c r="X28" s="52">
        <f>V28+W28</f>
        <v>553991.85</v>
      </c>
      <c r="Y28" s="52">
        <f>IF(AA28&lt;&gt;0,C28-X28-AA28,0)</f>
        <v>2270.9899999999907</v>
      </c>
      <c r="Z28" s="52">
        <f>X28+Y28</f>
        <v>556262.84</v>
      </c>
      <c r="AA28" s="55">
        <v>158000</v>
      </c>
      <c r="AB28" s="52">
        <f>IF(H28&gt;0,(ROUND(+H28,0)),0)</f>
        <v>0</v>
      </c>
      <c r="AC28" s="56">
        <f>IF(H28&lt;0,(ROUND(+H28,0)),0)</f>
        <v>-2271</v>
      </c>
      <c r="AD28" s="54">
        <v>621602</v>
      </c>
      <c r="AE28" s="54">
        <v>-96830</v>
      </c>
      <c r="AF28" s="52">
        <f>IF(B28=1,+W28,0)</f>
        <v>0</v>
      </c>
    </row>
    <row r="29" spans="1:32" ht="13.5" thickBot="1">
      <c r="A29" s="50" t="s">
        <v>77</v>
      </c>
      <c r="C29" s="51"/>
      <c r="D29" s="52"/>
      <c r="E29" s="52"/>
      <c r="F29" s="53"/>
      <c r="G29" s="51"/>
      <c r="H29" s="52"/>
      <c r="I29" s="52"/>
      <c r="J29" s="52"/>
      <c r="K29" s="52"/>
      <c r="L29" s="54"/>
      <c r="M29" s="52"/>
      <c r="N29" s="53"/>
      <c r="O29" s="51"/>
      <c r="P29" s="51"/>
      <c r="Q29" s="51"/>
      <c r="R29" s="51"/>
      <c r="S29" s="51"/>
      <c r="T29" s="52"/>
      <c r="U29" s="52"/>
      <c r="V29" s="52"/>
      <c r="W29" s="54"/>
      <c r="X29" s="52"/>
      <c r="Y29" s="52"/>
      <c r="Z29" s="52"/>
      <c r="AA29" s="51"/>
      <c r="AB29" s="52"/>
      <c r="AC29" s="52"/>
      <c r="AD29" s="54"/>
      <c r="AE29" s="54"/>
      <c r="AF29" s="52"/>
    </row>
    <row r="30" spans="1:32" ht="13.5" thickBot="1">
      <c r="A30" s="50" t="s">
        <v>77</v>
      </c>
      <c r="B30" s="35">
        <f>IF(F30&lt;1,1,2)</f>
        <v>1</v>
      </c>
      <c r="C30" s="57">
        <v>78935</v>
      </c>
      <c r="D30" s="58">
        <f>Z30</f>
        <v>63935</v>
      </c>
      <c r="E30" s="58">
        <f>C30-D30</f>
        <v>15000</v>
      </c>
      <c r="F30" s="53">
        <f>IF(+J30/+D30&lt;=0,0,(ROUND(+J30/+D30,2)))</f>
        <v>0.43</v>
      </c>
      <c r="G30" s="57">
        <v>44000</v>
      </c>
      <c r="H30" s="58">
        <f>-G30+I30</f>
        <v>-9833</v>
      </c>
      <c r="I30" s="59">
        <f>J30+K30</f>
        <v>34167</v>
      </c>
      <c r="J30" s="59">
        <f>X30</f>
        <v>27717</v>
      </c>
      <c r="K30" s="59">
        <f>IF(F30&lt;0.05,0,IF(E30&gt;=0,(ROUND(E30*F30,0)),+E30))</f>
        <v>6450</v>
      </c>
      <c r="L30" s="60">
        <v>0</v>
      </c>
      <c r="M30" s="58">
        <f>K30-L30</f>
        <v>6450</v>
      </c>
      <c r="N30" s="61">
        <f>IF((+E30/+C30)&gt;0,(+E30/C30),0)</f>
        <v>0.19002977133084184</v>
      </c>
      <c r="O30" s="57">
        <v>0</v>
      </c>
      <c r="P30" s="57">
        <v>0</v>
      </c>
      <c r="Q30" s="57">
        <v>0</v>
      </c>
      <c r="R30" s="57">
        <v>0</v>
      </c>
      <c r="S30" s="57">
        <v>27717</v>
      </c>
      <c r="T30" s="58">
        <f>IF(T29&gt;0,(+Q30/$R$61)*$U$9,0)</f>
        <v>0</v>
      </c>
      <c r="U30" s="58">
        <f>IF(U29&gt;0,(+R30/$R$61)*$U$9,0)</f>
        <v>0</v>
      </c>
      <c r="V30" s="58">
        <f>SUM(O30:U30)</f>
        <v>27717</v>
      </c>
      <c r="W30" s="60">
        <v>0</v>
      </c>
      <c r="X30" s="58">
        <f>V30+W30</f>
        <v>27717</v>
      </c>
      <c r="Y30" s="58">
        <f>IF(AA30&lt;&gt;0,C30-X30-AA30,0)</f>
        <v>36218</v>
      </c>
      <c r="Z30" s="58">
        <f>X30+Y30</f>
        <v>63935</v>
      </c>
      <c r="AA30" s="57">
        <v>15000</v>
      </c>
      <c r="AB30" s="58">
        <v>0</v>
      </c>
      <c r="AC30" s="58">
        <v>0</v>
      </c>
      <c r="AD30" s="60">
        <v>0</v>
      </c>
      <c r="AE30" s="60">
        <v>0</v>
      </c>
      <c r="AF30" s="58">
        <v>0</v>
      </c>
    </row>
    <row r="31" spans="3:44" ht="13.5" thickBot="1">
      <c r="C31" s="62">
        <f>SUM(C12:C30)</f>
        <v>7778476.17</v>
      </c>
      <c r="D31" s="63">
        <f>SUM(D12:D30)</f>
        <v>6213867.050000001</v>
      </c>
      <c r="E31" s="63">
        <f>SUM(E12:E30)</f>
        <v>1564609.12</v>
      </c>
      <c r="F31" s="64"/>
      <c r="G31" s="63">
        <f aca="true" t="shared" si="17" ref="G31:M31">SUM(G12:G30)</f>
        <v>4711573.609999999</v>
      </c>
      <c r="H31" s="63">
        <f t="shared" si="17"/>
        <v>784299.3200000002</v>
      </c>
      <c r="I31" s="64">
        <f t="shared" si="17"/>
        <v>5495872.93</v>
      </c>
      <c r="J31" s="64">
        <f t="shared" si="17"/>
        <v>4280024.93</v>
      </c>
      <c r="K31" s="64">
        <f t="shared" si="17"/>
        <v>1215848</v>
      </c>
      <c r="L31" s="63">
        <f t="shared" si="17"/>
        <v>441190</v>
      </c>
      <c r="M31" s="63">
        <f t="shared" si="17"/>
        <v>774658</v>
      </c>
      <c r="N31" s="64"/>
      <c r="O31" s="63">
        <f aca="true" t="shared" si="18" ref="O31:AF31">SUM(O12:O30)</f>
        <v>506871.51999999996</v>
      </c>
      <c r="P31" s="63">
        <f t="shared" si="18"/>
        <v>782969.44</v>
      </c>
      <c r="Q31" s="63">
        <f t="shared" si="18"/>
        <v>1018320.41</v>
      </c>
      <c r="R31" s="63">
        <f t="shared" si="18"/>
        <v>239870.09</v>
      </c>
      <c r="S31" s="63">
        <f t="shared" si="18"/>
        <v>122447.47</v>
      </c>
      <c r="T31" s="63">
        <f t="shared" si="18"/>
        <v>0</v>
      </c>
      <c r="U31" s="63">
        <f t="shared" si="18"/>
        <v>0</v>
      </c>
      <c r="V31" s="63">
        <f t="shared" si="18"/>
        <v>2670478.9299999997</v>
      </c>
      <c r="W31" s="63">
        <f t="shared" si="18"/>
        <v>1609546</v>
      </c>
      <c r="X31" s="63">
        <f t="shared" si="18"/>
        <v>4280024.93</v>
      </c>
      <c r="Y31" s="63">
        <f t="shared" si="18"/>
        <v>1933842.1199999999</v>
      </c>
      <c r="Z31" s="63">
        <f t="shared" si="18"/>
        <v>6213867.050000001</v>
      </c>
      <c r="AA31" s="63">
        <f t="shared" si="18"/>
        <v>1564609.12</v>
      </c>
      <c r="AB31" s="63">
        <f t="shared" si="18"/>
        <v>816290</v>
      </c>
      <c r="AC31" s="63">
        <f t="shared" si="18"/>
        <v>-22158</v>
      </c>
      <c r="AD31" s="63">
        <f t="shared" si="18"/>
        <v>2052850</v>
      </c>
      <c r="AE31" s="63">
        <f t="shared" si="18"/>
        <v>-102114</v>
      </c>
      <c r="AF31" s="63">
        <f t="shared" si="18"/>
        <v>449263</v>
      </c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</row>
    <row r="32" spans="4:44" ht="14.25" thickBot="1" thickTop="1"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spans="4:44" ht="13.5" thickBot="1">
      <c r="D33" s="64"/>
      <c r="E33" s="64"/>
      <c r="F33" s="64"/>
      <c r="G33" s="64" t="s">
        <v>40</v>
      </c>
      <c r="H33" s="64"/>
      <c r="I33" s="65">
        <f>+K33+J33</f>
        <v>2050736</v>
      </c>
      <c r="J33" s="65">
        <f>W31</f>
        <v>1609546</v>
      </c>
      <c r="K33" s="65">
        <f>L31</f>
        <v>441190</v>
      </c>
      <c r="L33" s="66">
        <f>+K33/I33</f>
        <v>0.2151373945744357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pans="4:44" ht="13.5" thickBot="1"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</row>
    <row r="35" spans="4:44" ht="13.5" thickBot="1">
      <c r="D35" s="64"/>
      <c r="E35" s="64"/>
      <c r="F35" s="64"/>
      <c r="G35" s="64" t="s">
        <v>41</v>
      </c>
      <c r="H35" s="64"/>
      <c r="I35" s="64">
        <f>SUM(I31-I33)</f>
        <v>3445136.9299999997</v>
      </c>
      <c r="J35" s="64">
        <f>SUM(J31-J33)</f>
        <v>2670478.9299999997</v>
      </c>
      <c r="K35" s="64">
        <f>SUM(K31-K33)</f>
        <v>774658</v>
      </c>
      <c r="L35" s="66">
        <f>+K35/I35</f>
        <v>0.2248555037839962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pans="2:44" ht="12.75">
      <c r="B36" s="67"/>
      <c r="D36" s="64"/>
      <c r="E36" s="64"/>
      <c r="F36" s="64"/>
      <c r="G36" s="64" t="s">
        <v>69</v>
      </c>
      <c r="H36" s="64"/>
      <c r="I36" s="64">
        <f>2552291+H31</f>
        <v>3336590.3200000003</v>
      </c>
      <c r="J36" s="64">
        <f>1992796+68569</f>
        <v>2061365</v>
      </c>
      <c r="K36" s="64">
        <f>+I36-J36</f>
        <v>1275225.3200000003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</row>
    <row r="37" spans="4:44" ht="13.5" thickBot="1">
      <c r="D37" s="64"/>
      <c r="E37" s="64"/>
      <c r="F37" s="64"/>
      <c r="G37" s="64" t="s">
        <v>70</v>
      </c>
      <c r="H37" s="64"/>
      <c r="I37" s="63">
        <f>+I35-I36</f>
        <v>108546.6099999994</v>
      </c>
      <c r="J37" s="63">
        <f>+J35-J36+0.5</f>
        <v>609114.4299999997</v>
      </c>
      <c r="K37" s="63">
        <f>+K35-K36</f>
        <v>-500567.3200000003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</row>
    <row r="38" spans="4:44" ht="13.5" thickTop="1">
      <c r="D38" s="64"/>
      <c r="E38" s="64" t="s">
        <v>42</v>
      </c>
      <c r="F38" s="64"/>
      <c r="G38" s="64"/>
      <c r="H38" s="64">
        <f>AB31</f>
        <v>816290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</row>
    <row r="39" spans="4:44" ht="13.5" thickBot="1">
      <c r="D39" s="64"/>
      <c r="E39" s="64" t="s">
        <v>43</v>
      </c>
      <c r="F39" s="64"/>
      <c r="G39" s="64"/>
      <c r="H39" s="65">
        <f>AC31</f>
        <v>-22158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</row>
    <row r="40" ht="13.5" thickBot="1">
      <c r="H40" s="68">
        <f>SUM(H38:H39)</f>
        <v>794132</v>
      </c>
    </row>
    <row r="41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21.57421875" style="0" customWidth="1"/>
  </cols>
  <sheetData>
    <row r="1" ht="12.75">
      <c r="A1" s="3" t="e">
        <f>#REF!</f>
        <v>#REF!</v>
      </c>
    </row>
    <row r="2" ht="12.75">
      <c r="A2" s="3" t="s">
        <v>44</v>
      </c>
    </row>
    <row r="3" ht="12.75">
      <c r="A3" s="25" t="e">
        <f>#REF!</f>
        <v>#REF!</v>
      </c>
    </row>
    <row r="5" spans="1:13" ht="13.5" thickBot="1">
      <c r="A5" s="2"/>
      <c r="K5" s="74" t="s">
        <v>38</v>
      </c>
      <c r="L5" s="74"/>
      <c r="M5" s="74"/>
    </row>
    <row r="6" spans="1:13" ht="12.75">
      <c r="A6" s="17"/>
      <c r="B6" s="17"/>
      <c r="C6" s="17"/>
      <c r="D6" s="17" t="s">
        <v>6</v>
      </c>
      <c r="E6" s="17" t="s">
        <v>6</v>
      </c>
      <c r="F6" s="17"/>
      <c r="G6" s="17"/>
      <c r="H6" s="17"/>
      <c r="I6" s="17" t="s">
        <v>19</v>
      </c>
      <c r="J6" s="17" t="s">
        <v>8</v>
      </c>
      <c r="K6" s="17" t="s">
        <v>10</v>
      </c>
      <c r="L6" s="17"/>
      <c r="M6" s="17"/>
    </row>
    <row r="7" spans="1:13" ht="12.75">
      <c r="A7" s="17"/>
      <c r="B7" s="17"/>
      <c r="C7" s="17" t="s">
        <v>6</v>
      </c>
      <c r="D7" s="17" t="s">
        <v>8</v>
      </c>
      <c r="E7" s="17" t="s">
        <v>10</v>
      </c>
      <c r="F7" s="17"/>
      <c r="G7" s="17" t="s">
        <v>0</v>
      </c>
      <c r="H7" s="17" t="s">
        <v>17</v>
      </c>
      <c r="I7" s="17" t="s">
        <v>0</v>
      </c>
      <c r="J7" s="17" t="s">
        <v>0</v>
      </c>
      <c r="K7" s="17" t="s">
        <v>11</v>
      </c>
      <c r="L7" s="18" t="s">
        <v>19</v>
      </c>
      <c r="M7" s="17" t="s">
        <v>19</v>
      </c>
    </row>
    <row r="8" spans="1:13" ht="12.75">
      <c r="A8" s="17" t="s">
        <v>0</v>
      </c>
      <c r="B8" s="17" t="s">
        <v>0</v>
      </c>
      <c r="C8" s="17" t="s">
        <v>0</v>
      </c>
      <c r="D8" s="17" t="s">
        <v>0</v>
      </c>
      <c r="E8" s="17" t="s">
        <v>11</v>
      </c>
      <c r="F8" s="17" t="s">
        <v>13</v>
      </c>
      <c r="G8" s="17" t="s">
        <v>15</v>
      </c>
      <c r="H8" s="17" t="s">
        <v>18</v>
      </c>
      <c r="I8" s="17" t="s">
        <v>5</v>
      </c>
      <c r="J8" s="17" t="s">
        <v>9</v>
      </c>
      <c r="K8" s="17" t="s">
        <v>12</v>
      </c>
      <c r="L8" s="18" t="s">
        <v>20</v>
      </c>
      <c r="M8" s="17" t="s">
        <v>22</v>
      </c>
    </row>
    <row r="9" spans="1:13" ht="13.5" thickBot="1">
      <c r="A9" s="19" t="s">
        <v>1</v>
      </c>
      <c r="B9" s="19" t="s">
        <v>2</v>
      </c>
      <c r="C9" s="19" t="s">
        <v>5</v>
      </c>
      <c r="D9" s="19" t="s">
        <v>9</v>
      </c>
      <c r="E9" s="19" t="s">
        <v>12</v>
      </c>
      <c r="F9" s="19" t="s">
        <v>14</v>
      </c>
      <c r="G9" s="19" t="s">
        <v>16</v>
      </c>
      <c r="H9" s="19" t="s">
        <v>15</v>
      </c>
      <c r="I9" s="19" t="s">
        <v>16</v>
      </c>
      <c r="J9" s="19" t="s">
        <v>16</v>
      </c>
      <c r="K9" s="19" t="s">
        <v>16</v>
      </c>
      <c r="L9" s="31" t="s">
        <v>21</v>
      </c>
      <c r="M9" s="19" t="s">
        <v>21</v>
      </c>
    </row>
    <row r="10" spans="1:13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32"/>
      <c r="M10" s="20"/>
    </row>
    <row r="11" spans="1:13" ht="12.75">
      <c r="A11" t="e">
        <f>IF(#REF!=1,+#REF!,0)</f>
        <v>#REF!</v>
      </c>
      <c r="B11" t="e">
        <f>IF(#REF!=1,+#REF!,0)</f>
        <v>#REF!</v>
      </c>
      <c r="C11" s="8" t="e">
        <f>IF(#REF!=1,+#REF!,0)</f>
        <v>#REF!</v>
      </c>
      <c r="D11" s="8" t="e">
        <f>IF(#REF!=1,+#REF!,0)</f>
        <v>#REF!</v>
      </c>
      <c r="E11" s="8" t="e">
        <f>C11-D11</f>
        <v>#REF!</v>
      </c>
      <c r="F11" s="27" t="e">
        <f>IF(#REF!=1,+#REF!,0)</f>
        <v>#REF!</v>
      </c>
      <c r="G11" s="8" t="e">
        <f>IF(#REF!=1,+#REF!,0)</f>
        <v>#REF!</v>
      </c>
      <c r="H11" s="8" t="e">
        <f>IF(#REF!=1,+#REF!,0)</f>
        <v>#REF!</v>
      </c>
      <c r="I11" s="8" t="e">
        <f>IF(#REF!=1,+#REF!,0)</f>
        <v>#REF!</v>
      </c>
      <c r="J11" s="8" t="e">
        <f>IF(#REF!=1,+#REF!,0)</f>
        <v>#REF!</v>
      </c>
      <c r="K11" s="8" t="e">
        <f>IF(#REF!=1,+#REF!,0)</f>
        <v>#REF!</v>
      </c>
      <c r="L11" s="8" t="e">
        <f>IF(#REF!=1,+#REF!,0)</f>
        <v>#REF!</v>
      </c>
      <c r="M11" s="8" t="e">
        <f>IF(#REF!=1,+#REF!,0)</f>
        <v>#REF!</v>
      </c>
    </row>
    <row r="12" spans="1:13" ht="12.75">
      <c r="A12" t="e">
        <f>IF(#REF!=1,+#REF!,0)</f>
        <v>#REF!</v>
      </c>
      <c r="B12" t="e">
        <f>IF(#REF!=1,+#REF!,0)</f>
        <v>#REF!</v>
      </c>
      <c r="C12" s="8" t="e">
        <f>IF(#REF!=1,+#REF!,0)</f>
        <v>#REF!</v>
      </c>
      <c r="D12" s="8" t="e">
        <f>IF(#REF!=1,+#REF!,0)</f>
        <v>#REF!</v>
      </c>
      <c r="E12" s="8" t="e">
        <f aca="true" t="shared" si="0" ref="E12:E31">C12-D12</f>
        <v>#REF!</v>
      </c>
      <c r="F12" s="27" t="e">
        <f>IF(#REF!=1,+#REF!,0)</f>
        <v>#REF!</v>
      </c>
      <c r="G12" s="8" t="e">
        <f>IF(#REF!=1,+#REF!,0)</f>
        <v>#REF!</v>
      </c>
      <c r="H12" s="8" t="e">
        <f>IF(#REF!=1,+#REF!,0)</f>
        <v>#REF!</v>
      </c>
      <c r="I12" s="8" t="e">
        <f>IF(#REF!=1,+#REF!,0)</f>
        <v>#REF!</v>
      </c>
      <c r="J12" s="8" t="e">
        <f>IF(#REF!=1,+#REF!,0)</f>
        <v>#REF!</v>
      </c>
      <c r="K12" s="8" t="e">
        <f>IF(#REF!=1,+#REF!,0)</f>
        <v>#REF!</v>
      </c>
      <c r="L12" s="8" t="e">
        <f>IF(#REF!=1,+#REF!,0)</f>
        <v>#REF!</v>
      </c>
      <c r="M12" s="8" t="e">
        <f>IF(#REF!=1,+#REF!,0)</f>
        <v>#REF!</v>
      </c>
    </row>
    <row r="13" spans="1:13" ht="12.75">
      <c r="A13" t="e">
        <f>IF(#REF!=1,+#REF!,0)</f>
        <v>#REF!</v>
      </c>
      <c r="B13" t="e">
        <f>IF(#REF!=1,+#REF!,0)</f>
        <v>#REF!</v>
      </c>
      <c r="C13" s="8" t="e">
        <f>IF(#REF!=1,+#REF!,0)</f>
        <v>#REF!</v>
      </c>
      <c r="D13" s="8" t="e">
        <f>IF(#REF!=1,+#REF!,0)</f>
        <v>#REF!</v>
      </c>
      <c r="E13" s="8" t="e">
        <f t="shared" si="0"/>
        <v>#REF!</v>
      </c>
      <c r="F13" s="27" t="e">
        <f>IF(#REF!=1,+#REF!,0)</f>
        <v>#REF!</v>
      </c>
      <c r="G13" s="8" t="e">
        <f>IF(#REF!=1,+#REF!,0)</f>
        <v>#REF!</v>
      </c>
      <c r="H13" s="8" t="e">
        <f>IF(#REF!=1,+#REF!,0)</f>
        <v>#REF!</v>
      </c>
      <c r="I13" s="8" t="e">
        <f>IF(#REF!=1,+#REF!,0)</f>
        <v>#REF!</v>
      </c>
      <c r="J13" s="8" t="e">
        <f>IF(#REF!=1,+#REF!,0)</f>
        <v>#REF!</v>
      </c>
      <c r="K13" s="8" t="e">
        <f>IF(#REF!=1,+#REF!,0)</f>
        <v>#REF!</v>
      </c>
      <c r="L13" s="8" t="e">
        <f>IF(#REF!=1,+#REF!,0)</f>
        <v>#REF!</v>
      </c>
      <c r="M13" s="8" t="e">
        <f>IF(#REF!=1,+#REF!,0)</f>
        <v>#REF!</v>
      </c>
    </row>
    <row r="14" spans="1:13" ht="12.75">
      <c r="A14" t="e">
        <f>IF(#REF!=1,+#REF!,0)</f>
        <v>#REF!</v>
      </c>
      <c r="B14" t="e">
        <f>IF(#REF!=1,+#REF!,0)</f>
        <v>#REF!</v>
      </c>
      <c r="C14" s="8" t="e">
        <f>IF(#REF!=1,+#REF!,0)</f>
        <v>#REF!</v>
      </c>
      <c r="D14" s="8" t="e">
        <f>IF(#REF!=1,+#REF!,0)</f>
        <v>#REF!</v>
      </c>
      <c r="E14" s="8" t="e">
        <f t="shared" si="0"/>
        <v>#REF!</v>
      </c>
      <c r="F14" s="27" t="e">
        <f>IF(#REF!=1,+#REF!,0)</f>
        <v>#REF!</v>
      </c>
      <c r="G14" s="8" t="e">
        <f>IF(#REF!=1,+#REF!,0)</f>
        <v>#REF!</v>
      </c>
      <c r="H14" s="8" t="e">
        <f>IF(#REF!=1,+#REF!,0)</f>
        <v>#REF!</v>
      </c>
      <c r="I14" s="8" t="e">
        <f>IF(#REF!=1,+#REF!,0)</f>
        <v>#REF!</v>
      </c>
      <c r="J14" s="8" t="e">
        <f>IF(#REF!=1,+#REF!,0)</f>
        <v>#REF!</v>
      </c>
      <c r="K14" s="8" t="e">
        <f>IF(#REF!=1,+#REF!,0)</f>
        <v>#REF!</v>
      </c>
      <c r="L14" s="8" t="e">
        <f>IF(#REF!=1,+#REF!,0)</f>
        <v>#REF!</v>
      </c>
      <c r="M14" s="8" t="e">
        <f>IF(#REF!=1,+#REF!,0)</f>
        <v>#REF!</v>
      </c>
    </row>
    <row r="15" spans="1:13" ht="12.75">
      <c r="A15" t="e">
        <f>IF(#REF!=1,+#REF!,0)</f>
        <v>#REF!</v>
      </c>
      <c r="B15" t="e">
        <f>IF(#REF!=1,+#REF!,0)</f>
        <v>#REF!</v>
      </c>
      <c r="C15" s="8" t="e">
        <f>IF(#REF!=1,+#REF!,0)</f>
        <v>#REF!</v>
      </c>
      <c r="D15" s="8" t="e">
        <f>IF(#REF!=1,+#REF!,0)</f>
        <v>#REF!</v>
      </c>
      <c r="E15" s="8" t="e">
        <f t="shared" si="0"/>
        <v>#REF!</v>
      </c>
      <c r="F15" s="27" t="e">
        <f>IF(#REF!=1,+#REF!,0)</f>
        <v>#REF!</v>
      </c>
      <c r="G15" s="8" t="e">
        <f>IF(#REF!=1,+#REF!,0)</f>
        <v>#REF!</v>
      </c>
      <c r="H15" s="8" t="e">
        <f>IF(#REF!=1,+#REF!,0)</f>
        <v>#REF!</v>
      </c>
      <c r="I15" s="8" t="e">
        <f>IF(#REF!=1,+#REF!,0)</f>
        <v>#REF!</v>
      </c>
      <c r="J15" s="8" t="e">
        <f>IF(#REF!=1,+#REF!,0)</f>
        <v>#REF!</v>
      </c>
      <c r="K15" s="8" t="e">
        <f>IF(#REF!=1,+#REF!,0)</f>
        <v>#REF!</v>
      </c>
      <c r="L15" s="8" t="e">
        <f>IF(#REF!=1,+#REF!,0)</f>
        <v>#REF!</v>
      </c>
      <c r="M15" s="8" t="e">
        <f>IF(#REF!=1,+#REF!,0)</f>
        <v>#REF!</v>
      </c>
    </row>
    <row r="16" spans="1:13" ht="12.75">
      <c r="A16" t="e">
        <f>IF(#REF!=1,+#REF!,0)</f>
        <v>#REF!</v>
      </c>
      <c r="B16" t="e">
        <f>IF(#REF!=1,+#REF!,0)</f>
        <v>#REF!</v>
      </c>
      <c r="C16" s="8" t="e">
        <f>IF(#REF!=1,+#REF!,0)</f>
        <v>#REF!</v>
      </c>
      <c r="D16" s="8" t="e">
        <f>IF(#REF!=1,+#REF!,0)</f>
        <v>#REF!</v>
      </c>
      <c r="E16" s="8" t="e">
        <f t="shared" si="0"/>
        <v>#REF!</v>
      </c>
      <c r="F16" s="27" t="e">
        <f>IF(#REF!=1,+#REF!,0)</f>
        <v>#REF!</v>
      </c>
      <c r="G16" s="8" t="e">
        <f>IF(#REF!=1,+#REF!,0)</f>
        <v>#REF!</v>
      </c>
      <c r="H16" s="8" t="e">
        <f>IF(#REF!=1,+#REF!,0)</f>
        <v>#REF!</v>
      </c>
      <c r="I16" s="8" t="e">
        <f>IF(#REF!=1,+#REF!,0)</f>
        <v>#REF!</v>
      </c>
      <c r="J16" s="8" t="e">
        <f>IF(#REF!=1,+#REF!,0)</f>
        <v>#REF!</v>
      </c>
      <c r="K16" s="8" t="e">
        <f>IF(#REF!=1,+#REF!,0)</f>
        <v>#REF!</v>
      </c>
      <c r="L16" s="8" t="e">
        <f>IF(#REF!=1,+#REF!,0)</f>
        <v>#REF!</v>
      </c>
      <c r="M16" s="8" t="e">
        <f>IF(#REF!=1,+#REF!,0)</f>
        <v>#REF!</v>
      </c>
    </row>
    <row r="17" spans="1:13" ht="12.75">
      <c r="A17" t="e">
        <f>IF(#REF!=1,+#REF!,0)</f>
        <v>#REF!</v>
      </c>
      <c r="B17" t="e">
        <f>IF(#REF!=1,+#REF!,0)</f>
        <v>#REF!</v>
      </c>
      <c r="C17" s="8" t="e">
        <f>IF(#REF!=1,+#REF!,0)</f>
        <v>#REF!</v>
      </c>
      <c r="D17" s="8" t="e">
        <f>IF(#REF!=1,+#REF!,0)</f>
        <v>#REF!</v>
      </c>
      <c r="E17" s="8" t="e">
        <f t="shared" si="0"/>
        <v>#REF!</v>
      </c>
      <c r="F17" s="27" t="e">
        <f>IF(#REF!=1,+#REF!,0)</f>
        <v>#REF!</v>
      </c>
      <c r="G17" s="8" t="e">
        <f>IF(#REF!=1,+#REF!,0)</f>
        <v>#REF!</v>
      </c>
      <c r="H17" s="8" t="e">
        <f>IF(#REF!=1,+#REF!,0)</f>
        <v>#REF!</v>
      </c>
      <c r="I17" s="8" t="e">
        <f>IF(#REF!=1,+#REF!,0)</f>
        <v>#REF!</v>
      </c>
      <c r="J17" s="8" t="e">
        <f>IF(#REF!=1,+#REF!,0)</f>
        <v>#REF!</v>
      </c>
      <c r="K17" s="8" t="e">
        <f>IF(#REF!=1,+#REF!,0)</f>
        <v>#REF!</v>
      </c>
      <c r="L17" s="8" t="e">
        <f>IF(#REF!=1,+#REF!,0)</f>
        <v>#REF!</v>
      </c>
      <c r="M17" s="8" t="e">
        <f>IF(#REF!=1,+#REF!,0)</f>
        <v>#REF!</v>
      </c>
    </row>
    <row r="18" spans="1:13" ht="12.75">
      <c r="A18" t="e">
        <f>IF(#REF!=1,+#REF!,0)</f>
        <v>#REF!</v>
      </c>
      <c r="B18" t="e">
        <f>IF(#REF!=1,+#REF!,0)</f>
        <v>#REF!</v>
      </c>
      <c r="C18" s="8" t="e">
        <f>IF(#REF!=1,+#REF!,0)</f>
        <v>#REF!</v>
      </c>
      <c r="D18" s="8" t="e">
        <f>IF(#REF!=1,+#REF!,0)</f>
        <v>#REF!</v>
      </c>
      <c r="E18" s="8" t="e">
        <f t="shared" si="0"/>
        <v>#REF!</v>
      </c>
      <c r="F18" s="27" t="e">
        <f>IF(#REF!=1,+#REF!,0)</f>
        <v>#REF!</v>
      </c>
      <c r="G18" s="8" t="e">
        <f>IF(#REF!=1,+#REF!,0)</f>
        <v>#REF!</v>
      </c>
      <c r="H18" s="8" t="e">
        <f>IF(#REF!=1,+#REF!,0)</f>
        <v>#REF!</v>
      </c>
      <c r="I18" s="8" t="e">
        <f>IF(#REF!=1,+#REF!,0)</f>
        <v>#REF!</v>
      </c>
      <c r="J18" s="8" t="e">
        <f>IF(#REF!=1,+#REF!,0)</f>
        <v>#REF!</v>
      </c>
      <c r="K18" s="8" t="e">
        <f>IF(#REF!=1,+#REF!,0)</f>
        <v>#REF!</v>
      </c>
      <c r="L18" s="8" t="e">
        <f>IF(#REF!=1,+#REF!,0)</f>
        <v>#REF!</v>
      </c>
      <c r="M18" s="8" t="e">
        <f>IF(#REF!=1,+#REF!,0)</f>
        <v>#REF!</v>
      </c>
    </row>
    <row r="19" spans="1:13" ht="12.75">
      <c r="A19" t="e">
        <f>IF(#REF!=1,+#REF!,0)</f>
        <v>#REF!</v>
      </c>
      <c r="B19" t="e">
        <f>IF(#REF!=1,+#REF!,0)</f>
        <v>#REF!</v>
      </c>
      <c r="C19" s="8" t="e">
        <f>IF(#REF!=1,+#REF!,0)</f>
        <v>#REF!</v>
      </c>
      <c r="D19" s="8" t="e">
        <f>IF(#REF!=1,+#REF!,0)</f>
        <v>#REF!</v>
      </c>
      <c r="E19" s="8" t="e">
        <f t="shared" si="0"/>
        <v>#REF!</v>
      </c>
      <c r="F19" s="27" t="e">
        <f>IF(#REF!=1,+#REF!,0)</f>
        <v>#REF!</v>
      </c>
      <c r="G19" s="8" t="e">
        <f>IF(#REF!=1,+#REF!,0)</f>
        <v>#REF!</v>
      </c>
      <c r="H19" s="8" t="e">
        <f>IF(#REF!=1,+#REF!,0)</f>
        <v>#REF!</v>
      </c>
      <c r="I19" s="8" t="e">
        <f>IF(#REF!=1,+#REF!,0)</f>
        <v>#REF!</v>
      </c>
      <c r="J19" s="8" t="e">
        <f>IF(#REF!=1,+#REF!,0)</f>
        <v>#REF!</v>
      </c>
      <c r="K19" s="8" t="e">
        <f>IF(#REF!=1,+#REF!,0)</f>
        <v>#REF!</v>
      </c>
      <c r="L19" s="8" t="e">
        <f>IF(#REF!=1,+#REF!,0)</f>
        <v>#REF!</v>
      </c>
      <c r="M19" s="8" t="e">
        <f>IF(#REF!=1,+#REF!,0)</f>
        <v>#REF!</v>
      </c>
    </row>
    <row r="20" spans="1:13" ht="12.75">
      <c r="A20" t="e">
        <f>IF(#REF!=1,+#REF!,0)</f>
        <v>#REF!</v>
      </c>
      <c r="B20" t="e">
        <f>IF(#REF!=1,+#REF!,0)</f>
        <v>#REF!</v>
      </c>
      <c r="C20" s="8" t="e">
        <f>IF(#REF!=1,+#REF!,0)</f>
        <v>#REF!</v>
      </c>
      <c r="D20" s="8" t="e">
        <f>IF(#REF!=1,+#REF!,0)</f>
        <v>#REF!</v>
      </c>
      <c r="E20" s="8" t="e">
        <f t="shared" si="0"/>
        <v>#REF!</v>
      </c>
      <c r="F20" s="27" t="e">
        <f>IF(#REF!=1,+#REF!,0)</f>
        <v>#REF!</v>
      </c>
      <c r="G20" s="8" t="e">
        <f>IF(#REF!=1,+#REF!,0)</f>
        <v>#REF!</v>
      </c>
      <c r="H20" s="8" t="e">
        <f>IF(#REF!=1,+#REF!,0)</f>
        <v>#REF!</v>
      </c>
      <c r="I20" s="8" t="e">
        <f>IF(#REF!=1,+#REF!,0)</f>
        <v>#REF!</v>
      </c>
      <c r="J20" s="8" t="e">
        <f>IF(#REF!=1,+#REF!,0)</f>
        <v>#REF!</v>
      </c>
      <c r="K20" s="8" t="e">
        <f>IF(#REF!=1,+#REF!,0)</f>
        <v>#REF!</v>
      </c>
      <c r="L20" s="8" t="e">
        <f>IF(#REF!=1,+#REF!,0)</f>
        <v>#REF!</v>
      </c>
      <c r="M20" s="8" t="e">
        <f>IF(#REF!=1,+#REF!,0)</f>
        <v>#REF!</v>
      </c>
    </row>
    <row r="21" spans="1:13" ht="12.75">
      <c r="A21" t="e">
        <f>IF(#REF!=1,+#REF!,0)</f>
        <v>#REF!</v>
      </c>
      <c r="B21" t="e">
        <f>IF(#REF!=1,+#REF!,0)</f>
        <v>#REF!</v>
      </c>
      <c r="C21" s="8" t="e">
        <f>IF(#REF!=1,+#REF!,0)</f>
        <v>#REF!</v>
      </c>
      <c r="D21" s="8" t="e">
        <f>IF(#REF!=1,+#REF!,0)</f>
        <v>#REF!</v>
      </c>
      <c r="E21" s="8" t="e">
        <f t="shared" si="0"/>
        <v>#REF!</v>
      </c>
      <c r="F21" s="27" t="e">
        <f>IF(#REF!=1,+#REF!,0)</f>
        <v>#REF!</v>
      </c>
      <c r="G21" s="8" t="e">
        <f>IF(#REF!=1,+#REF!,0)</f>
        <v>#REF!</v>
      </c>
      <c r="H21" s="8" t="e">
        <f>IF(#REF!=1,+#REF!,0)</f>
        <v>#REF!</v>
      </c>
      <c r="I21" s="8" t="e">
        <f>IF(#REF!=1,+#REF!,0)</f>
        <v>#REF!</v>
      </c>
      <c r="J21" s="8" t="e">
        <f>IF(#REF!=1,+#REF!,0)</f>
        <v>#REF!</v>
      </c>
      <c r="K21" s="8" t="e">
        <f>IF(#REF!=1,+#REF!,0)</f>
        <v>#REF!</v>
      </c>
      <c r="L21" s="8" t="e">
        <f>IF(#REF!=1,+#REF!,0)</f>
        <v>#REF!</v>
      </c>
      <c r="M21" s="8" t="e">
        <f>IF(#REF!=1,+#REF!,0)</f>
        <v>#REF!</v>
      </c>
    </row>
    <row r="22" spans="1:13" ht="12.75">
      <c r="A22" t="e">
        <f>IF(#REF!=1,+#REF!,0)</f>
        <v>#REF!</v>
      </c>
      <c r="B22" t="e">
        <f>IF(#REF!=1,+#REF!,0)</f>
        <v>#REF!</v>
      </c>
      <c r="C22" s="8" t="e">
        <f>IF(#REF!=1,+#REF!,0)</f>
        <v>#REF!</v>
      </c>
      <c r="D22" s="8" t="e">
        <f>IF(#REF!=1,+#REF!,0)</f>
        <v>#REF!</v>
      </c>
      <c r="E22" s="8" t="e">
        <f t="shared" si="0"/>
        <v>#REF!</v>
      </c>
      <c r="F22" s="27" t="e">
        <f>IF(#REF!=1,+#REF!,0)</f>
        <v>#REF!</v>
      </c>
      <c r="G22" s="8" t="e">
        <f>IF(#REF!=1,+#REF!,0)</f>
        <v>#REF!</v>
      </c>
      <c r="H22" s="8" t="e">
        <f>IF(#REF!=1,+#REF!,0)</f>
        <v>#REF!</v>
      </c>
      <c r="I22" s="8" t="e">
        <f>IF(#REF!=1,+#REF!,0)</f>
        <v>#REF!</v>
      </c>
      <c r="J22" s="8" t="e">
        <f>IF(#REF!=1,+#REF!,0)</f>
        <v>#REF!</v>
      </c>
      <c r="K22" s="8" t="e">
        <f>IF(#REF!=1,+#REF!,0)</f>
        <v>#REF!</v>
      </c>
      <c r="L22" s="8" t="e">
        <f>IF(#REF!=1,+#REF!,0)</f>
        <v>#REF!</v>
      </c>
      <c r="M22" s="8" t="e">
        <f>IF(#REF!=1,+#REF!,0)</f>
        <v>#REF!</v>
      </c>
    </row>
    <row r="23" spans="3:13" ht="12.75">
      <c r="C23" s="8"/>
      <c r="D23" s="8"/>
      <c r="E23" s="8"/>
      <c r="F23" s="27"/>
      <c r="G23" s="8"/>
      <c r="H23" s="8"/>
      <c r="I23" s="8"/>
      <c r="J23" s="8"/>
      <c r="K23" s="8"/>
      <c r="L23" s="8"/>
      <c r="M23" s="8"/>
    </row>
    <row r="24" spans="3:13" ht="12.75">
      <c r="C24" s="8"/>
      <c r="D24" s="8"/>
      <c r="E24" s="8"/>
      <c r="F24" s="27"/>
      <c r="G24" s="8"/>
      <c r="H24" s="8"/>
      <c r="I24" s="8"/>
      <c r="J24" s="8"/>
      <c r="K24" s="8"/>
      <c r="L24" s="8"/>
      <c r="M24" s="8"/>
    </row>
    <row r="25" spans="3:13" ht="12.75">
      <c r="C25" s="8"/>
      <c r="D25" s="8"/>
      <c r="E25" s="8"/>
      <c r="F25" s="27"/>
      <c r="G25" s="8"/>
      <c r="H25" s="8"/>
      <c r="I25" s="8"/>
      <c r="J25" s="8"/>
      <c r="K25" s="8"/>
      <c r="L25" s="8"/>
      <c r="M25" s="8"/>
    </row>
    <row r="26" spans="3:13" ht="12.75">
      <c r="C26" s="8"/>
      <c r="D26" s="8"/>
      <c r="E26" s="8"/>
      <c r="F26" s="27"/>
      <c r="G26" s="8"/>
      <c r="H26" s="8"/>
      <c r="I26" s="8"/>
      <c r="J26" s="8"/>
      <c r="K26" s="8"/>
      <c r="L26" s="8"/>
      <c r="M26" s="8"/>
    </row>
    <row r="27" spans="3:13" ht="12.75">
      <c r="C27" s="8"/>
      <c r="D27" s="8"/>
      <c r="E27" s="8"/>
      <c r="F27" s="27"/>
      <c r="G27" s="8"/>
      <c r="H27" s="8"/>
      <c r="I27" s="8"/>
      <c r="J27" s="8"/>
      <c r="K27" s="8"/>
      <c r="L27" s="8"/>
      <c r="M27" s="8"/>
    </row>
    <row r="28" spans="3:13" ht="12.75">
      <c r="C28" s="8"/>
      <c r="D28" s="8"/>
      <c r="E28" s="8"/>
      <c r="F28" s="27"/>
      <c r="G28" s="8"/>
      <c r="H28" s="8"/>
      <c r="I28" s="8"/>
      <c r="J28" s="8"/>
      <c r="K28" s="8"/>
      <c r="L28" s="8"/>
      <c r="M28" s="8"/>
    </row>
    <row r="29" spans="3:13" ht="12.75">
      <c r="C29" s="8"/>
      <c r="D29" s="8"/>
      <c r="E29" s="8"/>
      <c r="F29" s="27"/>
      <c r="G29" s="8"/>
      <c r="H29" s="8"/>
      <c r="I29" s="8"/>
      <c r="J29" s="8"/>
      <c r="K29" s="8"/>
      <c r="L29" s="8"/>
      <c r="M29" s="8"/>
    </row>
    <row r="30" spans="1:13" ht="12.75">
      <c r="A30" t="e">
        <f>IF(#REF!=1,+#REF!,0)</f>
        <v>#REF!</v>
      </c>
      <c r="B30" t="e">
        <f>IF(#REF!=1,+#REF!,0)</f>
        <v>#REF!</v>
      </c>
      <c r="C30" s="8" t="e">
        <f>IF(#REF!=1,+#REF!,0)</f>
        <v>#REF!</v>
      </c>
      <c r="D30" s="8" t="e">
        <f>IF(#REF!=1,+#REF!,0)</f>
        <v>#REF!</v>
      </c>
      <c r="E30" s="8" t="e">
        <f t="shared" si="0"/>
        <v>#REF!</v>
      </c>
      <c r="F30" s="27" t="e">
        <f>IF(#REF!=1,+#REF!,0)</f>
        <v>#REF!</v>
      </c>
      <c r="G30" s="8" t="e">
        <f>IF(#REF!=1,+#REF!,0)</f>
        <v>#REF!</v>
      </c>
      <c r="H30" s="8" t="e">
        <f>IF(#REF!=1,+#REF!,0)</f>
        <v>#REF!</v>
      </c>
      <c r="I30" s="8" t="e">
        <f>IF(#REF!=1,+#REF!,0)</f>
        <v>#REF!</v>
      </c>
      <c r="J30" s="8" t="e">
        <f>IF(#REF!=1,+#REF!,0)</f>
        <v>#REF!</v>
      </c>
      <c r="K30" s="8" t="e">
        <f>IF(#REF!=1,+#REF!,0)</f>
        <v>#REF!</v>
      </c>
      <c r="L30" s="8" t="e">
        <f>IF(#REF!=1,+#REF!,0)</f>
        <v>#REF!</v>
      </c>
      <c r="M30" s="8" t="e">
        <f>IF(#REF!=1,+#REF!,0)</f>
        <v>#REF!</v>
      </c>
    </row>
    <row r="31" spans="1:13" ht="12.75">
      <c r="A31" t="e">
        <f>IF(#REF!=1,+#REF!,0)</f>
        <v>#REF!</v>
      </c>
      <c r="B31" t="e">
        <f>IF(#REF!=1,+#REF!,0)</f>
        <v>#REF!</v>
      </c>
      <c r="C31" s="8" t="e">
        <f>IF(#REF!=1,+#REF!,0)</f>
        <v>#REF!</v>
      </c>
      <c r="D31" s="8" t="e">
        <f>IF(#REF!=1,+#REF!,0)</f>
        <v>#REF!</v>
      </c>
      <c r="E31" s="8" t="e">
        <f t="shared" si="0"/>
        <v>#REF!</v>
      </c>
      <c r="F31" s="27" t="e">
        <f>IF(#REF!=1,+#REF!,0)</f>
        <v>#REF!</v>
      </c>
      <c r="G31" s="8" t="e">
        <f>IF(#REF!=1,+#REF!,0)</f>
        <v>#REF!</v>
      </c>
      <c r="H31" s="8" t="e">
        <f>IF(#REF!=1,+#REF!,0)</f>
        <v>#REF!</v>
      </c>
      <c r="I31" s="8" t="e">
        <f>IF(#REF!=1,+#REF!,0)</f>
        <v>#REF!</v>
      </c>
      <c r="J31" s="8" t="e">
        <f>IF(#REF!=1,+#REF!,0)</f>
        <v>#REF!</v>
      </c>
      <c r="K31" s="8" t="e">
        <f>IF(#REF!=1,+#REF!,0)</f>
        <v>#REF!</v>
      </c>
      <c r="L31" s="8" t="e">
        <f>IF(#REF!=1,+#REF!,0)</f>
        <v>#REF!</v>
      </c>
      <c r="M31" s="8" t="e">
        <f>IF(#REF!=1,+#REF!,0)</f>
        <v>#REF!</v>
      </c>
    </row>
    <row r="32" spans="2:13" ht="13.5" thickBot="1">
      <c r="B32" s="8"/>
      <c r="C32" s="16" t="e">
        <f>SUM(C11:C31)</f>
        <v>#REF!</v>
      </c>
      <c r="D32" s="16" t="e">
        <f>SUM(D11:D31)</f>
        <v>#REF!</v>
      </c>
      <c r="E32" s="16" t="e">
        <f>SUM(E11:E31)</f>
        <v>#REF!</v>
      </c>
      <c r="F32" s="16"/>
      <c r="G32" s="16" t="e">
        <f aca="true" t="shared" si="1" ref="G32:M32">SUM(G11:G31)</f>
        <v>#REF!</v>
      </c>
      <c r="H32" s="16" t="e">
        <f t="shared" si="1"/>
        <v>#REF!</v>
      </c>
      <c r="I32" s="8" t="e">
        <f t="shared" si="1"/>
        <v>#REF!</v>
      </c>
      <c r="J32" s="8" t="e">
        <f t="shared" si="1"/>
        <v>#REF!</v>
      </c>
      <c r="K32" s="8" t="e">
        <f t="shared" si="1"/>
        <v>#REF!</v>
      </c>
      <c r="L32" s="16" t="e">
        <f t="shared" si="1"/>
        <v>#REF!</v>
      </c>
      <c r="M32" s="16" t="e">
        <f t="shared" si="1"/>
        <v>#REF!</v>
      </c>
    </row>
    <row r="33" spans="3:13" ht="13.5" thickTop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3:13" ht="13.5" thickBot="1">
      <c r="C34" s="8"/>
      <c r="D34" s="8"/>
      <c r="E34" s="8"/>
      <c r="F34" s="8" t="s">
        <v>45</v>
      </c>
      <c r="G34" s="8"/>
      <c r="H34" s="8"/>
      <c r="I34" s="9" t="e">
        <f>K34+J34</f>
        <v>#REF!</v>
      </c>
      <c r="J34" s="9" t="e">
        <f>#REF!</f>
        <v>#REF!</v>
      </c>
      <c r="K34" s="9" t="e">
        <f>L32</f>
        <v>#REF!</v>
      </c>
      <c r="L34" s="8"/>
      <c r="M34" s="8"/>
    </row>
    <row r="35" spans="3:13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3:13" ht="13.5" thickBot="1">
      <c r="C36" s="8"/>
      <c r="D36" s="8"/>
      <c r="E36" s="8"/>
      <c r="F36" s="8"/>
      <c r="G36" s="8"/>
      <c r="H36" s="8"/>
      <c r="I36" s="12" t="e">
        <f>I32-I34</f>
        <v>#REF!</v>
      </c>
      <c r="J36" s="12" t="e">
        <f>J32-J34</f>
        <v>#REF!</v>
      </c>
      <c r="K36" s="12" t="e">
        <f>K32-K34</f>
        <v>#REF!</v>
      </c>
      <c r="L36" s="8"/>
      <c r="M36" s="8"/>
    </row>
    <row r="37" spans="3:13" ht="13.5" thickTop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5:7" ht="12.75">
      <c r="E38" t="s">
        <v>42</v>
      </c>
      <c r="G38" s="10" t="e">
        <f>#REF!</f>
        <v>#REF!</v>
      </c>
    </row>
    <row r="39" spans="5:7" ht="12.75">
      <c r="E39" t="s">
        <v>46</v>
      </c>
      <c r="G39" s="11" t="e">
        <f>#REF!</f>
        <v>#REF!</v>
      </c>
    </row>
    <row r="40" ht="13.5" thickBot="1">
      <c r="G40" s="7" t="e">
        <f>SUM(G38+G39)</f>
        <v>#REF!</v>
      </c>
    </row>
    <row r="41" ht="13.5" thickTop="1"/>
  </sheetData>
  <sheetProtection/>
  <mergeCells count="1">
    <mergeCell ref="K5:M5"/>
  </mergeCells>
  <printOptions/>
  <pageMargins left="0.44" right="0.34" top="0.55" bottom="0.54" header="0.38" footer="0.28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30.57421875" style="0" customWidth="1"/>
    <col min="3" max="3" width="17.57421875" style="0" customWidth="1"/>
    <col min="4" max="4" width="17.28125" style="0" customWidth="1"/>
    <col min="5" max="5" width="15.57421875" style="0" customWidth="1"/>
    <col min="6" max="6" width="12.140625" style="0" customWidth="1"/>
    <col min="7" max="7" width="12.00390625" style="0" customWidth="1"/>
  </cols>
  <sheetData>
    <row r="1" ht="12.75">
      <c r="A1" s="1" t="e">
        <f>#REF!</f>
        <v>#REF!</v>
      </c>
    </row>
    <row r="2" ht="12.75">
      <c r="A2" s="1" t="s">
        <v>47</v>
      </c>
    </row>
    <row r="3" ht="12.75">
      <c r="A3" s="26" t="e">
        <f>#REF!</f>
        <v>#REF!</v>
      </c>
    </row>
    <row r="6" spans="1:6" ht="12.75">
      <c r="A6" s="23"/>
      <c r="B6" s="23"/>
      <c r="C6" s="23"/>
      <c r="D6" s="23" t="s">
        <v>6</v>
      </c>
      <c r="E6" s="23" t="s">
        <v>6</v>
      </c>
      <c r="F6" s="23"/>
    </row>
    <row r="7" spans="1:7" ht="12.75">
      <c r="A7" s="23"/>
      <c r="B7" s="23"/>
      <c r="C7" s="23" t="s">
        <v>7</v>
      </c>
      <c r="D7" s="23" t="s">
        <v>8</v>
      </c>
      <c r="E7" s="23" t="s">
        <v>10</v>
      </c>
      <c r="F7" s="23" t="s">
        <v>19</v>
      </c>
      <c r="G7" s="23" t="s">
        <v>19</v>
      </c>
    </row>
    <row r="8" spans="1:7" ht="12.75">
      <c r="A8" s="23" t="s">
        <v>0</v>
      </c>
      <c r="B8" s="23" t="s">
        <v>0</v>
      </c>
      <c r="C8" s="23" t="s">
        <v>0</v>
      </c>
      <c r="D8" s="23" t="s">
        <v>0</v>
      </c>
      <c r="E8" s="23" t="s">
        <v>11</v>
      </c>
      <c r="F8" s="23" t="s">
        <v>20</v>
      </c>
      <c r="G8" s="23" t="s">
        <v>22</v>
      </c>
    </row>
    <row r="9" spans="1:7" ht="13.5" thickBot="1">
      <c r="A9" s="24" t="s">
        <v>1</v>
      </c>
      <c r="B9" s="24" t="s">
        <v>2</v>
      </c>
      <c r="C9" s="24" t="s">
        <v>5</v>
      </c>
      <c r="D9" s="24" t="s">
        <v>9</v>
      </c>
      <c r="E9" s="24" t="s">
        <v>12</v>
      </c>
      <c r="F9" s="24" t="s">
        <v>21</v>
      </c>
      <c r="G9" s="24" t="s">
        <v>21</v>
      </c>
    </row>
    <row r="10" spans="1:7" ht="12.75">
      <c r="A10" t="e">
        <f>IF(#REF!=2,+#REF!,0)</f>
        <v>#REF!</v>
      </c>
      <c r="B10" t="e">
        <f>IF(#REF!=2,+#REF!,0)</f>
        <v>#REF!</v>
      </c>
      <c r="C10" s="8" t="e">
        <f>IF(#REF!=2,+#REF!,0)</f>
        <v>#REF!</v>
      </c>
      <c r="D10" s="8" t="e">
        <f>IF(#REF!=2,+#REF!,0)</f>
        <v>#REF!</v>
      </c>
      <c r="E10" s="8" t="e">
        <f>C10-D10</f>
        <v>#REF!</v>
      </c>
      <c r="F10" s="8" t="e">
        <f>IF(#REF!=2,+#REF!,0)</f>
        <v>#REF!</v>
      </c>
      <c r="G10" s="8" t="e">
        <f>+E10-F10</f>
        <v>#REF!</v>
      </c>
    </row>
    <row r="11" spans="1:7" ht="12.75">
      <c r="A11" t="e">
        <f>IF(#REF!=2,+#REF!,0)</f>
        <v>#REF!</v>
      </c>
      <c r="B11" t="e">
        <f>IF(#REF!=2,+#REF!,0)</f>
        <v>#REF!</v>
      </c>
      <c r="C11" s="8" t="e">
        <f>IF(#REF!=2,+#REF!,0)</f>
        <v>#REF!</v>
      </c>
      <c r="D11" s="8" t="e">
        <f>IF(#REF!=2,+#REF!,0)</f>
        <v>#REF!</v>
      </c>
      <c r="E11" s="8" t="e">
        <f aca="true" t="shared" si="0" ref="E11:E31">C11-D11</f>
        <v>#REF!</v>
      </c>
      <c r="F11" s="8" t="e">
        <f>IF(#REF!=2,+#REF!,0)</f>
        <v>#REF!</v>
      </c>
      <c r="G11" s="8" t="e">
        <f aca="true" t="shared" si="1" ref="G11:G31">+E11-F11</f>
        <v>#REF!</v>
      </c>
    </row>
    <row r="12" spans="1:7" ht="12.75">
      <c r="A12" t="e">
        <f>IF(#REF!=2,+#REF!,0)</f>
        <v>#REF!</v>
      </c>
      <c r="B12" t="e">
        <f>IF(#REF!=2,+#REF!,0)</f>
        <v>#REF!</v>
      </c>
      <c r="C12" s="8" t="e">
        <f>IF(#REF!=2,+#REF!,0)</f>
        <v>#REF!</v>
      </c>
      <c r="D12" s="8" t="e">
        <f>IF(#REF!=2,+#REF!,0)</f>
        <v>#REF!</v>
      </c>
      <c r="E12" s="8" t="e">
        <f t="shared" si="0"/>
        <v>#REF!</v>
      </c>
      <c r="F12" s="8" t="e">
        <f>IF(#REF!=2,+#REF!,0)</f>
        <v>#REF!</v>
      </c>
      <c r="G12" s="8" t="e">
        <f t="shared" si="1"/>
        <v>#REF!</v>
      </c>
    </row>
    <row r="13" spans="1:7" ht="12.75">
      <c r="A13" t="e">
        <f>IF(#REF!=2,+#REF!,0)</f>
        <v>#REF!</v>
      </c>
      <c r="B13" t="e">
        <f>IF(#REF!=2,+#REF!,0)</f>
        <v>#REF!</v>
      </c>
      <c r="C13" s="8" t="e">
        <f>IF(#REF!=2,+#REF!,0)</f>
        <v>#REF!</v>
      </c>
      <c r="D13" s="8" t="e">
        <f>IF(#REF!=2,+#REF!,0)</f>
        <v>#REF!</v>
      </c>
      <c r="E13" s="8" t="e">
        <f t="shared" si="0"/>
        <v>#REF!</v>
      </c>
      <c r="F13" s="8" t="e">
        <f>IF(#REF!=2,+#REF!,0)</f>
        <v>#REF!</v>
      </c>
      <c r="G13" s="8" t="e">
        <f t="shared" si="1"/>
        <v>#REF!</v>
      </c>
    </row>
    <row r="14" spans="1:7" ht="12.75">
      <c r="A14" t="e">
        <f>IF(#REF!=2,+#REF!,0)</f>
        <v>#REF!</v>
      </c>
      <c r="B14" t="e">
        <f>IF(#REF!=2,+#REF!,0)</f>
        <v>#REF!</v>
      </c>
      <c r="C14" s="8" t="e">
        <f>IF(#REF!=2,+#REF!,0)</f>
        <v>#REF!</v>
      </c>
      <c r="D14" s="8" t="e">
        <f>IF(#REF!=2,+#REF!,0)</f>
        <v>#REF!</v>
      </c>
      <c r="E14" s="8" t="e">
        <f t="shared" si="0"/>
        <v>#REF!</v>
      </c>
      <c r="F14" s="8" t="e">
        <f>IF(#REF!=2,+#REF!,0)</f>
        <v>#REF!</v>
      </c>
      <c r="G14" s="8" t="e">
        <f t="shared" si="1"/>
        <v>#REF!</v>
      </c>
    </row>
    <row r="15" spans="1:7" ht="12.75">
      <c r="A15" t="e">
        <f>IF(#REF!=2,+#REF!,0)</f>
        <v>#REF!</v>
      </c>
      <c r="B15" t="e">
        <f>IF(#REF!=2,+#REF!,0)</f>
        <v>#REF!</v>
      </c>
      <c r="C15" s="8" t="e">
        <f>IF(#REF!=2,+#REF!,0)</f>
        <v>#REF!</v>
      </c>
      <c r="D15" s="8" t="e">
        <f>IF(#REF!=2,+#REF!,0)</f>
        <v>#REF!</v>
      </c>
      <c r="E15" s="8" t="e">
        <f t="shared" si="0"/>
        <v>#REF!</v>
      </c>
      <c r="F15" s="8" t="e">
        <f>IF(#REF!=2,+#REF!,0)</f>
        <v>#REF!</v>
      </c>
      <c r="G15" s="8" t="e">
        <f t="shared" si="1"/>
        <v>#REF!</v>
      </c>
    </row>
    <row r="16" spans="1:7" ht="12.75">
      <c r="A16" t="e">
        <f>IF(#REF!=2,+#REF!,0)</f>
        <v>#REF!</v>
      </c>
      <c r="B16" t="e">
        <f>IF(#REF!=2,+#REF!,0)</f>
        <v>#REF!</v>
      </c>
      <c r="C16" s="8" t="e">
        <f>IF(#REF!=2,+#REF!,0)</f>
        <v>#REF!</v>
      </c>
      <c r="D16" s="8" t="e">
        <f>IF(#REF!=2,+#REF!,0)</f>
        <v>#REF!</v>
      </c>
      <c r="E16" s="8" t="e">
        <f t="shared" si="0"/>
        <v>#REF!</v>
      </c>
      <c r="F16" s="8" t="e">
        <f>IF(#REF!=2,+#REF!,0)</f>
        <v>#REF!</v>
      </c>
      <c r="G16" s="8" t="e">
        <f t="shared" si="1"/>
        <v>#REF!</v>
      </c>
    </row>
    <row r="17" spans="1:7" ht="12.75">
      <c r="A17" t="e">
        <f>IF(#REF!=2,+#REF!,0)</f>
        <v>#REF!</v>
      </c>
      <c r="B17" t="e">
        <f>IF(#REF!=2,+#REF!,0)</f>
        <v>#REF!</v>
      </c>
      <c r="C17" s="8" t="e">
        <f>IF(#REF!=2,+#REF!,0)</f>
        <v>#REF!</v>
      </c>
      <c r="D17" s="8" t="e">
        <f>IF(#REF!=2,+#REF!,0)</f>
        <v>#REF!</v>
      </c>
      <c r="E17" s="8" t="e">
        <f t="shared" si="0"/>
        <v>#REF!</v>
      </c>
      <c r="F17" s="8" t="e">
        <f>IF(#REF!=2,+#REF!,0)</f>
        <v>#REF!</v>
      </c>
      <c r="G17" s="8" t="e">
        <f t="shared" si="1"/>
        <v>#REF!</v>
      </c>
    </row>
    <row r="18" spans="1:7" ht="12.75">
      <c r="A18" t="e">
        <f>IF(#REF!=2,+#REF!,0)</f>
        <v>#REF!</v>
      </c>
      <c r="B18" t="e">
        <f>IF(#REF!=2,+#REF!,0)</f>
        <v>#REF!</v>
      </c>
      <c r="C18" s="8" t="e">
        <f>IF(#REF!=2,+#REF!,0)</f>
        <v>#REF!</v>
      </c>
      <c r="D18" s="8" t="e">
        <f>IF(#REF!=2,+#REF!,0)</f>
        <v>#REF!</v>
      </c>
      <c r="E18" s="8" t="e">
        <f t="shared" si="0"/>
        <v>#REF!</v>
      </c>
      <c r="F18" s="8" t="e">
        <f>IF(#REF!=2,+#REF!,0)</f>
        <v>#REF!</v>
      </c>
      <c r="G18" s="8" t="e">
        <f t="shared" si="1"/>
        <v>#REF!</v>
      </c>
    </row>
    <row r="19" spans="1:7" ht="12.75">
      <c r="A19" t="e">
        <f>IF(#REF!=2,+#REF!,0)</f>
        <v>#REF!</v>
      </c>
      <c r="B19" t="e">
        <f>IF(#REF!=2,+#REF!,0)</f>
        <v>#REF!</v>
      </c>
      <c r="C19" s="8" t="e">
        <f>IF(#REF!=2,+#REF!,0)</f>
        <v>#REF!</v>
      </c>
      <c r="D19" s="8" t="e">
        <f>IF(#REF!=2,+#REF!,0)</f>
        <v>#REF!</v>
      </c>
      <c r="E19" s="8" t="e">
        <f t="shared" si="0"/>
        <v>#REF!</v>
      </c>
      <c r="F19" s="8" t="e">
        <f>IF(#REF!=2,+#REF!,0)</f>
        <v>#REF!</v>
      </c>
      <c r="G19" s="8" t="e">
        <f t="shared" si="1"/>
        <v>#REF!</v>
      </c>
    </row>
    <row r="20" spans="1:7" ht="12.75">
      <c r="A20" t="e">
        <f>IF(#REF!=2,+#REF!,0)</f>
        <v>#REF!</v>
      </c>
      <c r="B20" t="e">
        <f>IF(#REF!=2,+#REF!,0)</f>
        <v>#REF!</v>
      </c>
      <c r="C20" s="8" t="e">
        <f>IF(#REF!=2,+#REF!,0)</f>
        <v>#REF!</v>
      </c>
      <c r="D20" s="8" t="e">
        <f>IF(#REF!=2,+#REF!,0)</f>
        <v>#REF!</v>
      </c>
      <c r="E20" s="8" t="e">
        <f t="shared" si="0"/>
        <v>#REF!</v>
      </c>
      <c r="F20" s="8" t="e">
        <f>IF(#REF!=2,+#REF!,0)</f>
        <v>#REF!</v>
      </c>
      <c r="G20" s="8" t="e">
        <f t="shared" si="1"/>
        <v>#REF!</v>
      </c>
    </row>
    <row r="21" spans="1:7" ht="12.75">
      <c r="A21" t="e">
        <f>IF(#REF!=2,+#REF!,0)</f>
        <v>#REF!</v>
      </c>
      <c r="B21" t="e">
        <f>IF(#REF!=2,+#REF!,0)</f>
        <v>#REF!</v>
      </c>
      <c r="C21" s="8" t="e">
        <f>IF(#REF!=2,+#REF!,0)</f>
        <v>#REF!</v>
      </c>
      <c r="D21" s="8" t="e">
        <f>IF(#REF!=2,+#REF!,0)</f>
        <v>#REF!</v>
      </c>
      <c r="E21" s="8" t="e">
        <f t="shared" si="0"/>
        <v>#REF!</v>
      </c>
      <c r="F21" s="8" t="e">
        <f>IF(#REF!=2,+#REF!,0)</f>
        <v>#REF!</v>
      </c>
      <c r="G21" s="8" t="e">
        <f t="shared" si="1"/>
        <v>#REF!</v>
      </c>
    </row>
    <row r="22" spans="1:7" ht="12.75">
      <c r="A22" t="e">
        <f>IF(#REF!=2,+#REF!,0)</f>
        <v>#REF!</v>
      </c>
      <c r="B22" t="e">
        <f>IF(#REF!=2,+#REF!,0)</f>
        <v>#REF!</v>
      </c>
      <c r="C22" s="8" t="e">
        <f>IF(#REF!=2,+#REF!,0)</f>
        <v>#REF!</v>
      </c>
      <c r="D22" s="8" t="e">
        <f>IF(#REF!=2,+#REF!,0)</f>
        <v>#REF!</v>
      </c>
      <c r="E22" s="8" t="e">
        <f t="shared" si="0"/>
        <v>#REF!</v>
      </c>
      <c r="F22" s="8" t="e">
        <f>IF(#REF!=2,+#REF!,0)</f>
        <v>#REF!</v>
      </c>
      <c r="G22" s="8" t="e">
        <f t="shared" si="1"/>
        <v>#REF!</v>
      </c>
    </row>
    <row r="23" spans="3:7" ht="12.75">
      <c r="C23" s="8"/>
      <c r="D23" s="8"/>
      <c r="E23" s="8"/>
      <c r="F23" s="8"/>
      <c r="G23" s="8"/>
    </row>
    <row r="24" spans="3:7" ht="12.75">
      <c r="C24" s="8"/>
      <c r="D24" s="8"/>
      <c r="E24" s="8"/>
      <c r="F24" s="8"/>
      <c r="G24" s="8"/>
    </row>
    <row r="25" spans="3:7" ht="12.75">
      <c r="C25" s="8"/>
      <c r="D25" s="8"/>
      <c r="E25" s="8"/>
      <c r="F25" s="8"/>
      <c r="G25" s="8"/>
    </row>
    <row r="26" spans="3:7" ht="12.75">
      <c r="C26" s="8"/>
      <c r="D26" s="8"/>
      <c r="E26" s="8"/>
      <c r="F26" s="8"/>
      <c r="G26" s="8"/>
    </row>
    <row r="27" spans="3:7" ht="12.75">
      <c r="C27" s="8"/>
      <c r="D27" s="8"/>
      <c r="E27" s="8"/>
      <c r="F27" s="8"/>
      <c r="G27" s="8"/>
    </row>
    <row r="28" spans="3:7" ht="12.75">
      <c r="C28" s="8"/>
      <c r="D28" s="8"/>
      <c r="E28" s="8"/>
      <c r="F28" s="8"/>
      <c r="G28" s="8"/>
    </row>
    <row r="29" spans="3:7" ht="12.75">
      <c r="C29" s="8"/>
      <c r="D29" s="8"/>
      <c r="E29" s="8"/>
      <c r="F29" s="8"/>
      <c r="G29" s="8"/>
    </row>
    <row r="30" spans="1:7" ht="12.75">
      <c r="A30" t="e">
        <f>IF(#REF!=2,+#REF!,0)</f>
        <v>#REF!</v>
      </c>
      <c r="B30" t="e">
        <f>IF(#REF!=2,+#REF!,0)</f>
        <v>#REF!</v>
      </c>
      <c r="C30" s="8" t="e">
        <f>IF(#REF!=2,+#REF!,0)</f>
        <v>#REF!</v>
      </c>
      <c r="D30" s="8" t="e">
        <f>IF(#REF!=2,+#REF!,0)</f>
        <v>#REF!</v>
      </c>
      <c r="E30" s="8" t="e">
        <f t="shared" si="0"/>
        <v>#REF!</v>
      </c>
      <c r="F30" s="8" t="e">
        <f>IF(#REF!=2,+#REF!,0)</f>
        <v>#REF!</v>
      </c>
      <c r="G30" s="8" t="e">
        <f t="shared" si="1"/>
        <v>#REF!</v>
      </c>
    </row>
    <row r="31" spans="1:7" ht="12.75">
      <c r="A31" t="e">
        <f>IF(#REF!=2,+#REF!,0)</f>
        <v>#REF!</v>
      </c>
      <c r="B31" t="e">
        <f>IF(#REF!=2,+#REF!,0)</f>
        <v>#REF!</v>
      </c>
      <c r="C31" s="15" t="e">
        <f>IF(#REF!=2,+#REF!,0)</f>
        <v>#REF!</v>
      </c>
      <c r="D31" s="15" t="e">
        <f>IF(#REF!=2,+#REF!,0)</f>
        <v>#REF!</v>
      </c>
      <c r="E31" s="15" t="e">
        <f t="shared" si="0"/>
        <v>#REF!</v>
      </c>
      <c r="F31" s="8" t="e">
        <f>IF(#REF!=2,+#REF!,0)</f>
        <v>#REF!</v>
      </c>
      <c r="G31" s="8" t="e">
        <f t="shared" si="1"/>
        <v>#REF!</v>
      </c>
    </row>
    <row r="32" spans="1:7" ht="13.5" thickBot="1">
      <c r="A32" s="4"/>
      <c r="B32" s="4"/>
      <c r="C32" s="13" t="e">
        <f>SUM(C10:C31)</f>
        <v>#REF!</v>
      </c>
      <c r="D32" s="13" t="e">
        <f>SUM(D10:D31)</f>
        <v>#REF!</v>
      </c>
      <c r="E32" s="13" t="e">
        <f>SUM(E10:E31)</f>
        <v>#REF!</v>
      </c>
      <c r="F32" s="16" t="e">
        <f>SUM(F10:F31)</f>
        <v>#REF!</v>
      </c>
      <c r="G32" s="16" t="e">
        <f>SUM(G10:G31)</f>
        <v>#REF!</v>
      </c>
    </row>
    <row r="33" spans="3:6" ht="13.5" thickTop="1">
      <c r="C33" s="8"/>
      <c r="D33" s="8"/>
      <c r="E33" s="8"/>
      <c r="F33" s="8"/>
    </row>
    <row r="34" spans="3:6" ht="13.5" thickBot="1">
      <c r="C34" s="9" t="e">
        <f>E34+D34</f>
        <v>#REF!</v>
      </c>
      <c r="D34" s="9" t="e">
        <f>#REF!-#REF!</f>
        <v>#REF!</v>
      </c>
      <c r="E34" s="9" t="e">
        <f>F32</f>
        <v>#REF!</v>
      </c>
      <c r="F34" s="8"/>
    </row>
    <row r="35" spans="3:6" ht="12.75">
      <c r="C35" s="8"/>
      <c r="D35" s="8"/>
      <c r="E35" s="8"/>
      <c r="F35" s="8"/>
    </row>
    <row r="36" spans="3:6" ht="13.5" thickBot="1">
      <c r="C36" s="12" t="e">
        <f>C32-C34</f>
        <v>#REF!</v>
      </c>
      <c r="D36" s="12" t="e">
        <f>D32-D34</f>
        <v>#REF!</v>
      </c>
      <c r="E36" s="12" t="e">
        <f>E32-E34</f>
        <v>#REF!</v>
      </c>
      <c r="F36" s="8"/>
    </row>
    <row r="37" ht="13.5" thickTop="1"/>
  </sheetData>
  <sheetProtection/>
  <printOptions/>
  <pageMargins left="0.42" right="0.23" top="0.71" bottom="0.83" header="0.5" footer="0.5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4.8515625" style="0" customWidth="1"/>
    <col min="2" max="2" width="15.421875" style="0" customWidth="1"/>
    <col min="3" max="3" width="17.57421875" style="0" customWidth="1"/>
    <col min="4" max="4" width="17.28125" style="0" customWidth="1"/>
    <col min="5" max="5" width="15.57421875" style="0" customWidth="1"/>
    <col min="6" max="6" width="16.00390625" style="0" customWidth="1"/>
  </cols>
  <sheetData>
    <row r="1" spans="1:6" ht="12.75">
      <c r="A1" s="5" t="e">
        <f>#REF!</f>
        <v>#REF!</v>
      </c>
      <c r="B1" s="4"/>
      <c r="C1" s="4"/>
      <c r="D1" s="4"/>
      <c r="E1" s="4"/>
      <c r="F1" s="4"/>
    </row>
    <row r="2" spans="1:6" ht="12.75">
      <c r="A2" s="5" t="s">
        <v>48</v>
      </c>
      <c r="B2" s="4"/>
      <c r="C2" s="4"/>
      <c r="D2" s="4"/>
      <c r="E2" s="4"/>
      <c r="F2" s="4"/>
    </row>
    <row r="3" spans="1:6" ht="12.75">
      <c r="A3" s="29" t="e">
        <f>#REF!</f>
        <v>#REF!</v>
      </c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20"/>
      <c r="C5" s="20" t="s">
        <v>6</v>
      </c>
      <c r="E5" s="4"/>
      <c r="F5" s="4"/>
    </row>
    <row r="6" spans="1:6" ht="12.75">
      <c r="A6" s="4"/>
      <c r="B6" s="20" t="s">
        <v>6</v>
      </c>
      <c r="C6" s="20" t="s">
        <v>8</v>
      </c>
      <c r="D6" s="20" t="s">
        <v>7</v>
      </c>
      <c r="E6" s="4"/>
      <c r="F6" s="4"/>
    </row>
    <row r="7" spans="1:6" ht="12.75">
      <c r="A7" s="4"/>
      <c r="B7" s="20" t="s">
        <v>0</v>
      </c>
      <c r="C7" s="20" t="s">
        <v>0</v>
      </c>
      <c r="D7" s="20" t="s">
        <v>10</v>
      </c>
      <c r="E7" s="4"/>
      <c r="F7" s="4"/>
    </row>
    <row r="8" spans="1:6" ht="13.5" thickBot="1">
      <c r="A8" s="4"/>
      <c r="B8" s="19" t="s">
        <v>5</v>
      </c>
      <c r="C8" s="19" t="s">
        <v>9</v>
      </c>
      <c r="D8" s="19" t="s">
        <v>11</v>
      </c>
      <c r="E8" s="4"/>
      <c r="F8" s="4"/>
    </row>
    <row r="9" spans="1:6" ht="13.5" thickBot="1">
      <c r="A9" s="4" t="s">
        <v>47</v>
      </c>
      <c r="B9" s="13" t="e">
        <f>COMPLETED!C36</f>
        <v>#REF!</v>
      </c>
      <c r="C9" s="13" t="e">
        <f>COMPLETED!D36</f>
        <v>#REF!</v>
      </c>
      <c r="D9" s="13" t="e">
        <f>B9-C9</f>
        <v>#REF!</v>
      </c>
      <c r="E9" s="28" t="e">
        <f>+D9/B9</f>
        <v>#REF!</v>
      </c>
      <c r="F9" s="4"/>
    </row>
    <row r="10" spans="1:6" ht="13.5" thickBot="1">
      <c r="A10" s="4" t="s">
        <v>44</v>
      </c>
      <c r="B10" s="9" t="e">
        <f>WIP!I36</f>
        <v>#REF!</v>
      </c>
      <c r="C10" s="9" t="e">
        <f>WIP!J36</f>
        <v>#REF!</v>
      </c>
      <c r="D10" s="9" t="e">
        <f>B10-C10</f>
        <v>#REF!</v>
      </c>
      <c r="E10" s="28" t="e">
        <f>+D10/B10</f>
        <v>#REF!</v>
      </c>
      <c r="F10" s="4"/>
    </row>
    <row r="11" spans="1:6" ht="13.5" thickBot="1">
      <c r="A11" s="4"/>
      <c r="B11" s="14" t="e">
        <f>SUM(B9:B10)</f>
        <v>#REF!</v>
      </c>
      <c r="C11" s="14" t="e">
        <f>SUM(C9:C10)</f>
        <v>#REF!</v>
      </c>
      <c r="D11" s="14" t="e">
        <f>SUM(D9:D10)</f>
        <v>#REF!</v>
      </c>
      <c r="E11" s="28" t="e">
        <f>+D11/B11</f>
        <v>#REF!</v>
      </c>
      <c r="F11" s="4"/>
    </row>
    <row r="12" spans="1:6" ht="13.5" thickTop="1">
      <c r="A12" s="4"/>
      <c r="B12" s="4"/>
      <c r="C12" s="4"/>
      <c r="D12" s="4"/>
      <c r="E12" s="4"/>
      <c r="F12" s="4"/>
    </row>
    <row r="13" spans="1:6" ht="12.75">
      <c r="A13" s="4"/>
      <c r="B13" s="4"/>
      <c r="C13" s="4"/>
      <c r="D13" s="4"/>
      <c r="E13" s="4"/>
      <c r="F13" s="4"/>
    </row>
    <row r="14" spans="1:6" ht="12.75">
      <c r="A14" s="4"/>
      <c r="B14" s="4"/>
      <c r="C14" s="4"/>
      <c r="D14" s="4"/>
      <c r="E14" s="4"/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/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7" ht="12.75">
      <c r="A44" s="4"/>
      <c r="B44" s="4"/>
      <c r="C44" s="4"/>
      <c r="D44" s="4"/>
      <c r="E44" s="4"/>
      <c r="F44" s="4"/>
      <c r="G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</sheetData>
  <sheetProtection/>
  <printOptions/>
  <pageMargins left="0.53" right="0.37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8.28125" style="0" customWidth="1"/>
    <col min="2" max="2" width="5.57421875" style="0" customWidth="1"/>
    <col min="3" max="4" width="18.8515625" style="0" customWidth="1"/>
    <col min="5" max="5" width="17.28125" style="0" customWidth="1"/>
    <col min="6" max="6" width="15.57421875" style="0" customWidth="1"/>
    <col min="7" max="7" width="16.00390625" style="0" customWidth="1"/>
  </cols>
  <sheetData>
    <row r="1" spans="1:7" ht="12.75">
      <c r="A1" s="5"/>
      <c r="B1" s="4"/>
      <c r="C1" s="4"/>
      <c r="D1" s="4"/>
      <c r="E1" s="4"/>
      <c r="F1" s="4"/>
      <c r="G1" s="4"/>
    </row>
    <row r="2" spans="1:7" ht="12.75">
      <c r="A2" s="5"/>
      <c r="B2" s="4"/>
      <c r="C2" s="4"/>
      <c r="D2" s="4"/>
      <c r="E2" s="4"/>
      <c r="F2" s="4"/>
      <c r="G2" s="4"/>
    </row>
    <row r="3" spans="1:7" ht="12.75">
      <c r="A3" s="5"/>
      <c r="B3" s="4"/>
      <c r="C3" s="4"/>
      <c r="D3" s="4"/>
      <c r="E3" s="4"/>
      <c r="F3" s="4"/>
      <c r="G3" s="4"/>
    </row>
    <row r="4" spans="1:7" ht="12.75">
      <c r="A4" s="5" t="s">
        <v>49</v>
      </c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 t="s">
        <v>50</v>
      </c>
      <c r="B6" s="4"/>
      <c r="C6" s="4"/>
      <c r="D6" s="4"/>
      <c r="E6" s="4"/>
      <c r="F6" s="4"/>
      <c r="G6" s="4"/>
    </row>
    <row r="7" spans="1:7" ht="12.75">
      <c r="A7" s="4" t="s">
        <v>71</v>
      </c>
      <c r="B7" s="4"/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/>
      <c r="B9" s="4"/>
      <c r="C9" s="21" t="s">
        <v>0</v>
      </c>
      <c r="D9" s="21" t="s">
        <v>31</v>
      </c>
      <c r="E9" s="21" t="s">
        <v>31</v>
      </c>
      <c r="F9" s="4"/>
      <c r="G9" s="4"/>
    </row>
    <row r="10" spans="1:7" ht="12.75">
      <c r="A10" s="4"/>
      <c r="B10" s="4"/>
      <c r="C10" s="22" t="s">
        <v>5</v>
      </c>
      <c r="D10" s="22" t="s">
        <v>66</v>
      </c>
      <c r="E10" s="22" t="s">
        <v>51</v>
      </c>
      <c r="F10" s="4"/>
      <c r="G10" s="4"/>
    </row>
    <row r="11" spans="1:7" ht="12.75">
      <c r="A11" s="4" t="s">
        <v>72</v>
      </c>
      <c r="B11" s="4"/>
      <c r="C11" s="13"/>
      <c r="D11" s="13"/>
      <c r="E11" s="13"/>
      <c r="F11" s="4"/>
      <c r="G11" s="4"/>
    </row>
    <row r="12" spans="1:7" ht="12.75">
      <c r="A12" s="4" t="s">
        <v>52</v>
      </c>
      <c r="B12" s="4"/>
      <c r="C12" s="15" t="e">
        <f>C13-C11</f>
        <v>#REF!</v>
      </c>
      <c r="D12" s="15" t="e">
        <f>+C12-E12</f>
        <v>#REF!</v>
      </c>
      <c r="E12" s="15" t="e">
        <f>E13-E11</f>
        <v>#REF!</v>
      </c>
      <c r="F12" s="4"/>
      <c r="G12" s="4"/>
    </row>
    <row r="13" spans="1:7" ht="12.75">
      <c r="A13" s="4"/>
      <c r="B13" s="4"/>
      <c r="C13" s="13" t="e">
        <f>C15+C14</f>
        <v>#REF!</v>
      </c>
      <c r="D13" s="13" t="e">
        <f>+C13-E13</f>
        <v>#REF!</v>
      </c>
      <c r="E13" s="13" t="e">
        <f>E15+E14</f>
        <v>#REF!</v>
      </c>
      <c r="F13" s="4"/>
      <c r="G13" s="4"/>
    </row>
    <row r="14" spans="1:7" ht="12.75">
      <c r="A14" s="4" t="s">
        <v>53</v>
      </c>
      <c r="B14" s="4"/>
      <c r="C14" s="15" t="e">
        <f>+EARNINGS!B11</f>
        <v>#REF!</v>
      </c>
      <c r="D14" s="15" t="e">
        <f>+C14-E14</f>
        <v>#REF!</v>
      </c>
      <c r="E14" s="15" t="e">
        <f>+EARNINGS!D11</f>
        <v>#REF!</v>
      </c>
      <c r="F14" s="4"/>
      <c r="G14" s="4"/>
    </row>
    <row r="15" spans="1:7" ht="13.5" thickBot="1">
      <c r="A15" s="4" t="s">
        <v>73</v>
      </c>
      <c r="B15" s="4"/>
      <c r="C15" s="16" t="e">
        <f>#REF!-#REF!</f>
        <v>#REF!</v>
      </c>
      <c r="D15" s="16" t="e">
        <f>+C15-E15</f>
        <v>#REF!</v>
      </c>
      <c r="E15" s="16" t="e">
        <f>#REF!-#REF!</f>
        <v>#REF!</v>
      </c>
      <c r="F15" s="4"/>
      <c r="G15" s="4"/>
    </row>
    <row r="16" spans="1:7" ht="13.5" thickTop="1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</sheetData>
  <sheetProtection/>
  <printOptions/>
  <pageMargins left="0.42" right="0.54" top="1" bottom="1" header="0.5" footer="0.5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8.28125" style="0" customWidth="1"/>
    <col min="2" max="2" width="15.421875" style="0" customWidth="1"/>
    <col min="3" max="3" width="18.8515625" style="0" customWidth="1"/>
    <col min="4" max="4" width="17.28125" style="0" customWidth="1"/>
    <col min="5" max="5" width="15.57421875" style="0" customWidth="1"/>
    <col min="6" max="6" width="16.00390625" style="0" customWidth="1"/>
  </cols>
  <sheetData>
    <row r="1" spans="1:6" ht="12.75">
      <c r="A1" s="5"/>
      <c r="B1" s="4"/>
      <c r="C1" s="4"/>
      <c r="D1" s="4"/>
      <c r="E1" s="4"/>
      <c r="F1" s="4"/>
    </row>
    <row r="2" spans="1:6" ht="12.75">
      <c r="A2" s="5"/>
      <c r="B2" s="4"/>
      <c r="C2" s="4"/>
      <c r="D2" s="4"/>
      <c r="E2" s="4"/>
      <c r="F2" s="4"/>
    </row>
    <row r="3" spans="1:6" ht="12.75">
      <c r="A3" s="5" t="s">
        <v>54</v>
      </c>
      <c r="B3" s="4"/>
      <c r="C3" s="4"/>
      <c r="D3" s="4"/>
      <c r="E3" s="4"/>
      <c r="F3" s="4"/>
    </row>
    <row r="4" spans="1:6" ht="12.75">
      <c r="A4" s="5"/>
      <c r="B4" s="4"/>
      <c r="C4" s="4"/>
      <c r="D4" s="4"/>
      <c r="E4" s="4"/>
      <c r="F4" s="4"/>
    </row>
    <row r="5" spans="1:6" ht="12.75">
      <c r="A5" s="4" t="s">
        <v>55</v>
      </c>
      <c r="B5" s="4"/>
      <c r="C5" s="4"/>
      <c r="D5" s="4"/>
      <c r="E5" s="4"/>
      <c r="F5" s="4"/>
    </row>
    <row r="6" spans="1:6" ht="12.75">
      <c r="A6" s="4" t="s">
        <v>56</v>
      </c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2.75">
      <c r="A8" s="4" t="s">
        <v>58</v>
      </c>
      <c r="B8" s="4"/>
      <c r="C8" s="13" t="e">
        <f>WIP!J32</f>
        <v>#REF!</v>
      </c>
      <c r="D8" s="4"/>
      <c r="E8" s="4"/>
      <c r="F8" s="4"/>
    </row>
    <row r="9" spans="1:6" ht="12.75">
      <c r="A9" s="4" t="s">
        <v>59</v>
      </c>
      <c r="B9" s="4"/>
      <c r="C9" s="15" t="e">
        <f>WIP!K32</f>
        <v>#REF!</v>
      </c>
      <c r="D9" s="4"/>
      <c r="E9" s="4"/>
      <c r="F9" s="4"/>
    </row>
    <row r="10" spans="1:6" ht="12.75">
      <c r="A10" s="4"/>
      <c r="B10" s="4"/>
      <c r="C10" s="13"/>
      <c r="D10" s="4"/>
      <c r="E10" s="4"/>
      <c r="F10" s="4"/>
    </row>
    <row r="11" spans="1:6" ht="12.75">
      <c r="A11" s="4" t="s">
        <v>60</v>
      </c>
      <c r="B11" s="4"/>
      <c r="C11" s="13" t="e">
        <f>SUM(C8:C10)</f>
        <v>#REF!</v>
      </c>
      <c r="D11" s="6"/>
      <c r="E11" s="4"/>
      <c r="F11" s="4"/>
    </row>
    <row r="12" spans="1:6" ht="12.75">
      <c r="A12" s="4"/>
      <c r="B12" s="4"/>
      <c r="C12" s="8"/>
      <c r="D12" s="6"/>
      <c r="E12" s="4"/>
      <c r="F12" s="4"/>
    </row>
    <row r="13" spans="1:6" ht="12.75">
      <c r="A13" s="4" t="s">
        <v>61</v>
      </c>
      <c r="B13" s="4"/>
      <c r="C13" s="13" t="e">
        <f>WIP!G32</f>
        <v>#REF!</v>
      </c>
      <c r="D13" s="6"/>
      <c r="E13" s="4"/>
      <c r="F13" s="4"/>
    </row>
    <row r="14" spans="1:6" ht="12.75">
      <c r="A14" s="4"/>
      <c r="B14" s="4"/>
      <c r="C14" s="13"/>
      <c r="D14" s="4"/>
      <c r="E14" s="4"/>
      <c r="F14" s="4"/>
    </row>
    <row r="15" spans="1:6" ht="13.5" thickBot="1">
      <c r="A15" s="4" t="s">
        <v>62</v>
      </c>
      <c r="B15" s="4"/>
      <c r="C15" s="12" t="e">
        <f>WIP!G40</f>
        <v>#REF!</v>
      </c>
      <c r="D15" s="6"/>
      <c r="E15" s="4"/>
      <c r="F15" s="4"/>
    </row>
    <row r="16" spans="1:6" ht="13.5" thickTop="1">
      <c r="A16" s="4"/>
      <c r="B16" s="4"/>
      <c r="C16" s="13"/>
      <c r="D16" s="4"/>
      <c r="E16" s="4"/>
      <c r="F16" s="4"/>
    </row>
    <row r="17" spans="1:6" ht="12.75">
      <c r="A17" s="4" t="s">
        <v>57</v>
      </c>
      <c r="B17" s="4"/>
      <c r="C17" s="13"/>
      <c r="D17" s="4"/>
      <c r="E17" s="4"/>
      <c r="F17" s="4"/>
    </row>
    <row r="18" spans="1:6" ht="12.75">
      <c r="A18" s="4"/>
      <c r="B18" s="4"/>
      <c r="C18" s="13"/>
      <c r="D18" s="4"/>
      <c r="E18" s="4"/>
      <c r="F18" s="4"/>
    </row>
    <row r="19" spans="1:6" ht="12.75">
      <c r="A19" s="4" t="s">
        <v>63</v>
      </c>
      <c r="B19" s="4"/>
      <c r="C19" s="13" t="e">
        <f>WIP!G38</f>
        <v>#REF!</v>
      </c>
      <c r="D19" s="4"/>
      <c r="E19" s="4"/>
      <c r="F19" s="4"/>
    </row>
    <row r="20" spans="1:6" ht="12.75">
      <c r="A20" s="4" t="s">
        <v>64</v>
      </c>
      <c r="B20" s="4"/>
      <c r="C20" s="15" t="e">
        <f>WIP!G39</f>
        <v>#REF!</v>
      </c>
      <c r="D20" s="4"/>
      <c r="E20" s="4"/>
      <c r="F20" s="4"/>
    </row>
    <row r="21" spans="1:6" ht="12.75">
      <c r="A21" s="4"/>
      <c r="B21" s="4"/>
      <c r="C21" s="13"/>
      <c r="D21" s="4"/>
      <c r="E21" s="4"/>
      <c r="F21" s="4"/>
    </row>
    <row r="22" spans="1:6" ht="13.5" thickBot="1">
      <c r="A22" s="4" t="s">
        <v>65</v>
      </c>
      <c r="B22" s="4"/>
      <c r="C22" s="12" t="e">
        <f>SUM(C19+C20)</f>
        <v>#REF!</v>
      </c>
      <c r="D22" s="4"/>
      <c r="E22" s="4"/>
      <c r="F22" s="4"/>
    </row>
    <row r="23" spans="1:6" ht="13.5" thickTop="1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7" ht="12.75">
      <c r="A44" s="4"/>
      <c r="B44" s="4"/>
      <c r="C44" s="4"/>
      <c r="D44" s="4"/>
      <c r="E44" s="4"/>
      <c r="F44" s="4"/>
      <c r="G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</sheetData>
  <sheetProtection/>
  <printOptions/>
  <pageMargins left="0.39" right="0.43" top="1" bottom="0.7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CayemitteGroup</cp:lastModifiedBy>
  <cp:lastPrinted>2010-12-02T21:32:21Z</cp:lastPrinted>
  <dcterms:created xsi:type="dcterms:W3CDTF">1998-03-03T21:12:40Z</dcterms:created>
  <dcterms:modified xsi:type="dcterms:W3CDTF">2010-12-02T21:34:42Z</dcterms:modified>
  <cp:category/>
  <cp:version/>
  <cp:contentType/>
  <cp:contentStatus/>
</cp:coreProperties>
</file>